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gif&amp;ehk=H8torFq2B26YLk7Ku" ContentType="image/gif"/>
  <Default Extension="rels" ContentType="application/vnd.openxmlformats-package.relationships+xml"/>
  <Default Extension="xml" ContentType="application/xml"/>
  <Default Extension="png&amp;ehk=kh8lXEQKmL" ContentType="image/p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https://d.docs.live.net/be6e586a0e2eacf5/Documents/Decisionfish/GIS/"/>
    </mc:Choice>
  </mc:AlternateContent>
  <bookViews>
    <workbookView xWindow="0" yWindow="0" windowWidth="20475" windowHeight="14310" tabRatio="843"/>
  </bookViews>
  <sheets>
    <sheet name="Instructions" sheetId="18" r:id="rId1"/>
    <sheet name="Benefits" sheetId="1" r:id="rId2"/>
    <sheet name="Property Tax Other Jurisd'ns" sheetId="3" state="hidden" r:id="rId3"/>
    <sheet name="Costs" sheetId="4" r:id="rId4"/>
    <sheet name="Results" sheetId="17" r:id="rId5"/>
    <sheet name="CF" sheetId="19" r:id="rId6"/>
    <sheet name="Census Support" sheetId="6" r:id="rId7"/>
    <sheet name="Property Tax Support" sheetId="5" r:id="rId8"/>
    <sheet name="Water Sewer Support" sheetId="9" r:id="rId9"/>
    <sheet name="Map Making Support" sheetId="10" r:id="rId10"/>
    <sheet name="Office Efficiency Support" sheetId="11" r:id="rId11"/>
    <sheet name="Field Efficiency Support" sheetId="12" r:id="rId12"/>
    <sheet name="Lives Saved Support" sheetId="13" r:id="rId13"/>
    <sheet name="Health &amp; Social" sheetId="15" r:id="rId14"/>
    <sheet name="Economic Development" sheetId="16" r:id="rId15"/>
    <sheet name="Other Revenue &amp; Financial" sheetId="7" r:id="rId16"/>
  </sheets>
  <definedNames>
    <definedName name="Benefit_Cost_Ratio">Results!$C$53</definedName>
    <definedName name="Costs">Costs!$E$19</definedName>
    <definedName name="Current_Pop">Benefits!$C$8</definedName>
    <definedName name="Discount_Rate">Results!$C$12</definedName>
    <definedName name="Expected_Useful_Life">Results!$C$11</definedName>
    <definedName name="Net_Present_Value">Results!$B$53</definedName>
    <definedName name="Payback_Time">Results!$E$53</definedName>
    <definedName name="Pop_Gain">Benefits!$D$8</definedName>
    <definedName name="_xlnm.Print_Area" localSheetId="1">Benefits!$A$1:$G$70</definedName>
    <definedName name="_xlnm.Print_Area" localSheetId="3">Costs!$A$1:$E$20</definedName>
    <definedName name="_xlnm.Print_Area" localSheetId="4">Results!$A$1:$E$59</definedName>
    <definedName name="Return_on_Investment">Results!$D$53</definedName>
    <definedName name="Value_of_a_Life">Benefits!$F$55</definedName>
  </definedName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55" i="1" l="1"/>
  <c r="C57" i="1"/>
  <c r="C30" i="17"/>
  <c r="B59" i="17"/>
  <c r="A5" i="19"/>
  <c r="G55" i="1"/>
  <c r="E22" i="17"/>
  <c r="G8" i="1"/>
  <c r="E16" i="17"/>
  <c r="G16" i="1"/>
  <c r="E17" i="17"/>
  <c r="G24" i="1"/>
  <c r="E18" i="17"/>
  <c r="G31" i="1"/>
  <c r="E19" i="17"/>
  <c r="G39" i="1"/>
  <c r="E20" i="17"/>
  <c r="G47" i="1"/>
  <c r="E21" i="17"/>
  <c r="E23" i="17"/>
  <c r="E25" i="17"/>
  <c r="E24" i="17"/>
  <c r="E26" i="17"/>
  <c r="E6" i="4"/>
  <c r="E34" i="17"/>
  <c r="E7" i="4"/>
  <c r="E35" i="17"/>
  <c r="E8" i="4"/>
  <c r="E36" i="17"/>
  <c r="E9" i="4"/>
  <c r="E37" i="17"/>
  <c r="E10" i="4"/>
  <c r="E38" i="17"/>
  <c r="E11" i="4"/>
  <c r="E39" i="17"/>
  <c r="E12" i="4"/>
  <c r="E40" i="17"/>
  <c r="E17" i="4"/>
  <c r="E42" i="17"/>
  <c r="E13" i="4"/>
  <c r="E41" i="17"/>
  <c r="E43" i="17"/>
  <c r="E50" i="17"/>
  <c r="B5" i="19"/>
  <c r="A6" i="19"/>
  <c r="B6" i="19"/>
  <c r="A7" i="19"/>
  <c r="B7" i="19"/>
  <c r="A8" i="19"/>
  <c r="B8" i="19"/>
  <c r="A9" i="19"/>
  <c r="B9" i="19"/>
  <c r="D34" i="17"/>
  <c r="D35" i="17"/>
  <c r="D36" i="17"/>
  <c r="D37" i="17"/>
  <c r="D38" i="17"/>
  <c r="D39" i="17"/>
  <c r="D40" i="17"/>
  <c r="D41" i="17"/>
  <c r="D43" i="17"/>
  <c r="D26" i="17"/>
  <c r="D50" i="17"/>
  <c r="B4" i="19"/>
  <c r="A14" i="19"/>
  <c r="B14" i="19"/>
  <c r="A13" i="19"/>
  <c r="B13" i="19"/>
  <c r="A12" i="19"/>
  <c r="B12" i="19"/>
  <c r="A11" i="19"/>
  <c r="B11" i="19"/>
  <c r="A10" i="19"/>
  <c r="B10" i="19"/>
  <c r="B15" i="19"/>
  <c r="D53" i="17"/>
  <c r="C29" i="17"/>
  <c r="C46" i="17"/>
  <c r="A4" i="19"/>
  <c r="C14" i="4"/>
  <c r="E14" i="4"/>
  <c r="E19" i="4"/>
  <c r="A1" i="17"/>
  <c r="C19" i="4"/>
  <c r="E7" i="17"/>
  <c r="E6" i="17"/>
  <c r="E5" i="17"/>
  <c r="C7" i="17"/>
  <c r="C6" i="17"/>
  <c r="C5" i="17"/>
  <c r="D7" i="17"/>
  <c r="D6" i="17"/>
  <c r="D5" i="17"/>
  <c r="B7" i="17"/>
  <c r="B6" i="17"/>
  <c r="B5" i="17"/>
  <c r="B42" i="17"/>
  <c r="B41" i="17"/>
  <c r="B40" i="17"/>
  <c r="B39" i="17"/>
  <c r="B38" i="17"/>
  <c r="B37" i="17"/>
  <c r="B36" i="17"/>
  <c r="B35" i="17"/>
  <c r="E53" i="17"/>
  <c r="D29" i="17"/>
  <c r="D46" i="17"/>
  <c r="C53" i="17"/>
  <c r="B53" i="17"/>
  <c r="B17" i="17"/>
  <c r="B18" i="17"/>
  <c r="B19" i="17"/>
  <c r="B20" i="17"/>
  <c r="B21" i="17"/>
  <c r="B22" i="17"/>
  <c r="B23" i="17"/>
  <c r="B24" i="17"/>
  <c r="B25" i="17"/>
  <c r="B34" i="17"/>
  <c r="B16" i="17"/>
  <c r="G70" i="1"/>
  <c r="F14" i="13"/>
  <c r="F9" i="10"/>
  <c r="F8" i="10"/>
  <c r="F26" i="10"/>
  <c r="D58" i="3"/>
  <c r="D19" i="3"/>
  <c r="D23" i="3"/>
  <c r="D11" i="3"/>
  <c r="D15" i="3"/>
  <c r="D27" i="3"/>
  <c r="D31" i="3"/>
  <c r="D35" i="3"/>
  <c r="D39" i="3"/>
  <c r="D43" i="3"/>
  <c r="D47" i="3"/>
  <c r="D51" i="3"/>
  <c r="D55" i="3"/>
  <c r="D12" i="3"/>
  <c r="D20" i="3"/>
  <c r="D28" i="3"/>
  <c r="D36" i="3"/>
  <c r="D44" i="3"/>
  <c r="D48" i="3"/>
  <c r="D56" i="3"/>
  <c r="D17" i="3"/>
  <c r="D25" i="3"/>
  <c r="D33" i="3"/>
  <c r="D41" i="3"/>
  <c r="D45" i="3"/>
  <c r="D49" i="3"/>
  <c r="D53" i="3"/>
  <c r="D57" i="3"/>
  <c r="D16" i="3"/>
  <c r="D24" i="3"/>
  <c r="D32" i="3"/>
  <c r="D40" i="3"/>
  <c r="D52" i="3"/>
  <c r="D9" i="3"/>
  <c r="D13" i="3"/>
  <c r="D29" i="3"/>
  <c r="D37" i="3"/>
  <c r="D10" i="3"/>
  <c r="D14" i="3"/>
  <c r="D18" i="3"/>
  <c r="D22" i="3"/>
  <c r="D26" i="3"/>
  <c r="D30" i="3"/>
  <c r="D34" i="3"/>
  <c r="D38" i="3"/>
  <c r="D42" i="3"/>
  <c r="D46" i="3"/>
  <c r="D50" i="3"/>
  <c r="D54" i="3"/>
  <c r="C59" i="3"/>
  <c r="D21" i="3"/>
  <c r="D59" i="3"/>
</calcChain>
</file>

<file path=xl/sharedStrings.xml><?xml version="1.0" encoding="utf-8"?>
<sst xmlns="http://schemas.openxmlformats.org/spreadsheetml/2006/main" count="290" uniqueCount="207">
  <si>
    <t>Instructions and Key to Color of Cells</t>
  </si>
  <si>
    <t>Values in orange cells are calculated expected annual values of benefits.</t>
  </si>
  <si>
    <t>Current Population</t>
  </si>
  <si>
    <t>Value per Person of Additional Count</t>
  </si>
  <si>
    <t>Expected Annual Increase in Collections</t>
  </si>
  <si>
    <t>Average Staff-hours per map (manual)</t>
  </si>
  <si>
    <t>Optional: Increased Property Tax Revenue for Other Jurisdictions (e.g., Municipalities, School Districts)</t>
  </si>
  <si>
    <t>No.</t>
  </si>
  <si>
    <t>Totals: Other Jurisdictions</t>
  </si>
  <si>
    <t>Town N</t>
  </si>
  <si>
    <t>Estimated Total Annual Property Tax Collected by Jurisdiction</t>
  </si>
  <si>
    <r>
      <t xml:space="preserve">Jurisdcition </t>
    </r>
    <r>
      <rPr>
        <i/>
        <sz val="11"/>
        <color theme="1"/>
        <rFont val="Calibri"/>
        <family val="2"/>
        <scheme val="minor"/>
      </rPr>
      <t>(Scroll down for totals)</t>
    </r>
  </si>
  <si>
    <t>Software</t>
  </si>
  <si>
    <t>Hardware</t>
  </si>
  <si>
    <t>Telecom</t>
  </si>
  <si>
    <t>Training</t>
  </si>
  <si>
    <t>Total Costs</t>
  </si>
  <si>
    <t>% Increase in Collections (e.g., via higher total assessed value and/or collection rate) Due to GIS</t>
  </si>
  <si>
    <t>Enter property tax revenue from the budget of each jurisdiction expected to benefit from our GIS</t>
  </si>
  <si>
    <t>Expected Annual Increase in Revenue</t>
  </si>
  <si>
    <t>Budgeted Annual Property Tax Revenue by Jurisdiction</t>
  </si>
  <si>
    <t>Assumption: Every jurisdiction will increase collections by same percentage as our jurisdiction, as at "Data Entry" tab.</t>
  </si>
  <si>
    <t>Supporting Information for Revenue Increases Due to Improving Census Data</t>
  </si>
  <si>
    <t>DEFAULT VALUES, RANGES, &amp; COMMUNITY EXPERIENCES FOR FACTORS IN THE BENEFITS MODEL</t>
  </si>
  <si>
    <t>The data tables below are followed by narratives of case examples for jurisdictions cited in the tables.</t>
  </si>
  <si>
    <t>St Paul, MN</t>
  </si>
  <si>
    <t>Delaware County, OH</t>
  </si>
  <si>
    <t>New York City, NY</t>
  </si>
  <si>
    <t>Default Value in Model</t>
  </si>
  <si>
    <t>Suggested Range</t>
  </si>
  <si>
    <t>1% to 5%</t>
  </si>
  <si>
    <t>% Gain</t>
  </si>
  <si>
    <t>Population Gain by Using GIS</t>
  </si>
  <si>
    <t>Value Per Person</t>
  </si>
  <si>
    <t>Phoenix, AZ</t>
  </si>
  <si>
    <t>$100 to $350</t>
  </si>
  <si>
    <t>Supporting Information for Revenue Increases Due to Improving Property</t>
  </si>
  <si>
    <t>Tax Collection</t>
  </si>
  <si>
    <t>% Increase</t>
  </si>
  <si>
    <t>Cuyuhoga County, OH</t>
  </si>
  <si>
    <t>Citrus County, FL</t>
  </si>
  <si>
    <t>0.5% to 5%</t>
  </si>
  <si>
    <t>Additional case examples below show gains in dollars but not % increases</t>
  </si>
  <si>
    <t>Additional case example below shows gains in dollars but not % increases</t>
  </si>
  <si>
    <t>% Increase in Collections (e.g., via finding more water uses) Due to GIS</t>
  </si>
  <si>
    <t>Supporting Information for Water &amp; Sewer Revenue Increases Due to GIS</t>
  </si>
  <si>
    <t>Washtenaw County, MI</t>
  </si>
  <si>
    <t>Supporting Information for Efficiency Increases in Map Making</t>
  </si>
  <si>
    <t>Average staff-hours per map (GIS-assisted)</t>
  </si>
  <si>
    <t>Hours</t>
  </si>
  <si>
    <t>Fort Worth, TX</t>
  </si>
  <si>
    <t>0.89 to 1.33</t>
  </si>
  <si>
    <t>Richmond, VA</t>
  </si>
  <si>
    <t>5 to 7</t>
  </si>
  <si>
    <t>0.75 to 10</t>
  </si>
  <si>
    <t>Lucas County, OH</t>
  </si>
  <si>
    <t>0.017 to 2</t>
  </si>
  <si>
    <t>(Suggested Range = 1 minute to 2 hours)</t>
  </si>
  <si>
    <t>Newport News, VA</t>
  </si>
  <si>
    <t>2 to 4</t>
  </si>
  <si>
    <t>Cleveland, OH City Planning</t>
  </si>
  <si>
    <t>Cuyahoga County, OH</t>
  </si>
  <si>
    <t>Cleveland, OH Water: CADD Translation &amp; Data Editing</t>
  </si>
  <si>
    <t>Cleveland, OH Water: Internet/Intranet Query</t>
  </si>
  <si>
    <t>3% to 20%</t>
  </si>
  <si>
    <t>Cleveland, OH Parks</t>
  </si>
  <si>
    <t>1% to 2%</t>
  </si>
  <si>
    <t>Supporting Information for Increasing Field Staff Efficiency Due to GIS</t>
  </si>
  <si>
    <t>Supporting Information for Increasing Office Staff Efficiency Due to GIS</t>
  </si>
  <si>
    <t>Cleveland, OH Building &amp; Housing Inspectors</t>
  </si>
  <si>
    <t>Cleveland, OH Parks Permit &amp; Inspection System</t>
  </si>
  <si>
    <t>Cleveland, OH Water Utility</t>
  </si>
  <si>
    <t>Miami Dade County, FL</t>
  </si>
  <si>
    <t>10% to 20%</t>
  </si>
  <si>
    <t>Sacramento, CA</t>
  </si>
  <si>
    <t>Fairfax County, VA</t>
  </si>
  <si>
    <t>Erie County, NY</t>
  </si>
  <si>
    <t>1% to 12.5%</t>
  </si>
  <si>
    <t>Supporting Information for Lives Saved by Faster, Better Response Due to GIS</t>
  </si>
  <si>
    <t>Documentation of key assumptions &amp; narrative case examples provided below.</t>
  </si>
  <si>
    <t>Examples of Other Revenue and Financial Benefits Due to GIS</t>
  </si>
  <si>
    <t>and big impact projects with large-scale savings</t>
  </si>
  <si>
    <t xml:space="preserve">including direct revenue generation, improved bond rating, </t>
  </si>
  <si>
    <t>Examples of Health &amp; Social Benefits Due to GIS</t>
  </si>
  <si>
    <t>Examples of Economic Development Benefits Due to GIS</t>
  </si>
  <si>
    <t>Back to Benefits Data Entry</t>
  </si>
  <si>
    <t>INFO</t>
  </si>
  <si>
    <t>Collections Increase</t>
  </si>
  <si>
    <t>More Efficient Map Making</t>
  </si>
  <si>
    <t>Value of Increased Efficiency</t>
  </si>
  <si>
    <t>Increased Efficiency of Office Workers</t>
  </si>
  <si>
    <t>Number FTE Employees</t>
  </si>
  <si>
    <t>Increased Efficiency Due of Field Personnel</t>
  </si>
  <si>
    <t>Due to availability of GIS Data, Wireless Communications, Routing, and GPS.</t>
  </si>
  <si>
    <t>Lives Saved by Faster 911 Response</t>
  </si>
  <si>
    <t>Response Time Improvement (Mins)</t>
  </si>
  <si>
    <t>Other Benefits</t>
  </si>
  <si>
    <t>OTHER</t>
  </si>
  <si>
    <t>ECON DEVELOPMENT</t>
  </si>
  <si>
    <t>HEALTH &amp; SOCIAL</t>
  </si>
  <si>
    <t>Benefits</t>
  </si>
  <si>
    <t>Total Lives Saved*</t>
  </si>
  <si>
    <t>Instructions</t>
  </si>
  <si>
    <t>BENEFITS</t>
  </si>
  <si>
    <t>Up Front</t>
  </si>
  <si>
    <t>Value</t>
  </si>
  <si>
    <t>Value of a Life</t>
  </si>
  <si>
    <t>Rationale for Additional Benefits</t>
  </si>
  <si>
    <t>x Percent Gain</t>
  </si>
  <si>
    <t>x Efficiency Increase</t>
  </si>
  <si>
    <t>Assistance Increase</t>
  </si>
  <si>
    <t>Total Value of Benefits</t>
  </si>
  <si>
    <t>Costs</t>
  </si>
  <si>
    <t>Development &amp; Implementation</t>
  </si>
  <si>
    <t>Consultants</t>
  </si>
  <si>
    <t>Discount Rate</t>
  </si>
  <si>
    <t>Expected Useful Life</t>
  </si>
  <si>
    <t>Total</t>
  </si>
  <si>
    <t>Present Value</t>
  </si>
  <si>
    <t>Annual</t>
  </si>
  <si>
    <t>Benefit/Cost Ratio</t>
  </si>
  <si>
    <t>Net Present Value</t>
  </si>
  <si>
    <t>Payback Time</t>
  </si>
  <si>
    <t>Return on Investment</t>
  </si>
  <si>
    <t>Other</t>
  </si>
  <si>
    <t>New Staff</t>
  </si>
  <si>
    <t>Ongoing</t>
  </si>
  <si>
    <t>Gross Value</t>
  </si>
  <si>
    <t>Benefits vs. Costs</t>
  </si>
  <si>
    <t>Key Assumptions</t>
  </si>
  <si>
    <t>x Annual Maintenance as %  of Up Front</t>
  </si>
  <si>
    <t>x Value per Person per Year</t>
  </si>
  <si>
    <t>Annual Property Tax Collections</t>
  </si>
  <si>
    <t>Annual Water and Sewer Collections</t>
  </si>
  <si>
    <t>Number Maps Made Annually</t>
  </si>
  <si>
    <t>x Employees' Annual Total Compensation</t>
  </si>
  <si>
    <t>*Assumes sudden heart failure rate of 1/5,000 per year and 10 percent of lives saved per one minute of response time improvement.</t>
  </si>
  <si>
    <t>Total Compensation</t>
  </si>
  <si>
    <t>Number New FTE Employees</t>
  </si>
  <si>
    <t>GISCalc</t>
  </si>
  <si>
    <t>Goals</t>
  </si>
  <si>
    <t>Acknowledgements</t>
  </si>
  <si>
    <t>GISCalc is made possible through a grant from the Fund for the City of New York to the NYS GIS Association’s Emerging GIS program.</t>
  </si>
  <si>
    <t>l</t>
  </si>
  <si>
    <t>Begin to quantify the benefits and costs of Enterprise GIS</t>
  </si>
  <si>
    <t>Understand, via case studies, the experiences of other municipalities</t>
  </si>
  <si>
    <t>NEXT</t>
  </si>
  <si>
    <t>BACK</t>
  </si>
  <si>
    <t>Disclaimer</t>
  </si>
  <si>
    <t>Name of Analyst</t>
  </si>
  <si>
    <t>Email</t>
  </si>
  <si>
    <t>Telephone</t>
  </si>
  <si>
    <t>Position</t>
  </si>
  <si>
    <t>Date of Analysis</t>
  </si>
  <si>
    <t>Enter your information at right</t>
  </si>
  <si>
    <t>Enter your assumptions in the blue boxes:</t>
  </si>
  <si>
    <t>GISCalc is a simple Excel spreadsheet that will help you:</t>
  </si>
  <si>
    <t>Proceed through Benefits, Costs (optional) and Results pages</t>
  </si>
  <si>
    <t>Value of Lives Saved*</t>
  </si>
  <si>
    <t>Prepared by</t>
  </si>
  <si>
    <t xml:space="preserve">Analysis is preliminary, subject to change and for illustration only. </t>
  </si>
  <si>
    <t>Download this spreadsheet to your hard drive</t>
  </si>
  <si>
    <t>Subtotal</t>
  </si>
  <si>
    <t>The Easy Geographic Information Systems Cost Benefit Analysis Tool</t>
  </si>
  <si>
    <r>
      <t xml:space="preserve">Instructions: enter values in the blue boxes below. This page is </t>
    </r>
    <r>
      <rPr>
        <b/>
        <sz val="14"/>
        <color theme="6" tint="-0.24994659260841701"/>
        <rFont val="Segoe UI Semibold"/>
        <family val="2"/>
      </rPr>
      <t>optional.</t>
    </r>
  </si>
  <si>
    <t>Optional: Include additional benefits below.</t>
  </si>
  <si>
    <t>GISCalc: Enterprise GIS Benefits</t>
  </si>
  <si>
    <t>Hours per map (GIS-assisted or online)</t>
  </si>
  <si>
    <t>Hours per Map (Prepared Manually)</t>
  </si>
  <si>
    <t>Data: Build; Convert; Collect</t>
  </si>
  <si>
    <t>Net Up Front Benefit (Cost)</t>
  </si>
  <si>
    <t>Net Annual Benefit (Cost)</t>
  </si>
  <si>
    <t>Decrease in minutes of response time due to GIS data, applications, routing and other capabilities.</t>
  </si>
  <si>
    <t>Workers Using (Not Making) Digital Tax Parcel Maps, Geocoding, and Other GIS Tools.</t>
  </si>
  <si>
    <t>Higher census counts can increase federal and state assistance.</t>
  </si>
  <si>
    <t>Resulting from higher total assessed value and/or collection rate.</t>
  </si>
  <si>
    <t>Thanks to improved parcel map and address database, finding more water uses.</t>
  </si>
  <si>
    <t>Can include GIS supported map making and online automated map making.</t>
  </si>
  <si>
    <t>Year</t>
  </si>
  <si>
    <t>Cash Flow Table</t>
  </si>
  <si>
    <t>Organization</t>
  </si>
  <si>
    <r>
      <t xml:space="preserve">Instructions: enter values in the </t>
    </r>
    <r>
      <rPr>
        <sz val="14"/>
        <color theme="2" tint="-0.749992370372631"/>
        <rFont val="Segoe UI Semibold"/>
        <family val="2"/>
      </rPr>
      <t>light blue boxes</t>
    </r>
    <r>
      <rPr>
        <sz val="14"/>
        <color theme="6" tint="-0.24994659260841701"/>
        <rFont val="Segoe UI Semibold"/>
        <family val="2"/>
      </rPr>
      <t xml:space="preserve"> below.</t>
    </r>
  </si>
  <si>
    <t>If desired, print and share the results</t>
  </si>
  <si>
    <t>1.</t>
  </si>
  <si>
    <t>2.</t>
  </si>
  <si>
    <t>3.</t>
  </si>
  <si>
    <t>4.</t>
  </si>
  <si>
    <t>5.</t>
  </si>
  <si>
    <t>6.</t>
  </si>
  <si>
    <t>Questions? Suggestions? Email us at aleidner@fcny.org</t>
  </si>
  <si>
    <t>Version 0.2</t>
  </si>
  <si>
    <t>This work is licensed under a Creative Commons Attribution-NonCommercial 4.0 International License.</t>
  </si>
  <si>
    <r>
      <rPr>
        <b/>
        <sz val="11"/>
        <color theme="1" tint="0.24994659260841701"/>
        <rFont val="Calibri"/>
        <family val="2"/>
      </rPr>
      <t>Welcome to GISCalc.</t>
    </r>
    <r>
      <rPr>
        <sz val="11"/>
        <color theme="1" tint="0.24994659260841701"/>
        <rFont val="Calibri"/>
        <family val="2"/>
      </rPr>
      <t xml:space="preserve">  We have designed GISCalc to help municipal managers get started analyzing an investment in Enterprise GIS.</t>
    </r>
  </si>
  <si>
    <t>May include GIS enabled routing, utility locating, access to back office info via wireless lookup by address, coordinate or parcel.</t>
  </si>
  <si>
    <t>GISCalc: Enterprise GIS Costs</t>
  </si>
  <si>
    <t>GISCalc was created by Paul Epstein, Results that Matter Team, Brett Whysel, Decision Fish LLC and Alan Leidner, FCNY.</t>
  </si>
  <si>
    <t>Multiplier for other Lives Saved</t>
  </si>
  <si>
    <r>
      <t>Increased Revenue from Higher Census Count</t>
    </r>
    <r>
      <rPr>
        <vertAlign val="superscript"/>
        <sz val="14"/>
        <color theme="6" tint="-0.24994659260841701"/>
        <rFont val="Segoe UI Semibold"/>
        <family val="2"/>
      </rPr>
      <t>$</t>
    </r>
  </si>
  <si>
    <r>
      <t>Increased Property Tax Revenue Collections</t>
    </r>
    <r>
      <rPr>
        <vertAlign val="superscript"/>
        <sz val="14"/>
        <color theme="6" tint="-0.24994659260841701"/>
        <rFont val="Segoe UI Semibold"/>
        <family val="2"/>
      </rPr>
      <t>$</t>
    </r>
  </si>
  <si>
    <r>
      <t>Increased Water and Sewer Revenue</t>
    </r>
    <r>
      <rPr>
        <vertAlign val="superscript"/>
        <sz val="14"/>
        <color theme="6" tint="-0.24994659260841701"/>
        <rFont val="Segoe UI Semibold"/>
        <family val="2"/>
      </rPr>
      <t>$</t>
    </r>
  </si>
  <si>
    <r>
      <rPr>
        <vertAlign val="superscript"/>
        <sz val="10"/>
        <color theme="1" tint="0.24994659260841701"/>
        <rFont val="Segoe UI Semibold"/>
        <family val="2"/>
      </rPr>
      <t>$</t>
    </r>
    <r>
      <rPr>
        <sz val="10"/>
        <color theme="1" tint="0.24994659260841701"/>
        <rFont val="Segoe UI Semibold"/>
        <family val="2"/>
      </rPr>
      <t>Indicates direct cash benefits</t>
    </r>
  </si>
  <si>
    <t>Estimate the Net Present Value (NPV), Return on Investment (ROI), Benefit Cost Ratio (BCR) and Payback Period</t>
  </si>
  <si>
    <t>The above parties provide this spreadsheet “as is,” and you use this at your own risk.  The above parties make no warranties as to performance, merchantability, fitness for a particular purpose, or any other warranties whether expressed or implied. No oral or written communication from or information provided by the above parties shall create a warranty. Under no circumstances shall the above parties be liable for direct, indirect, special, incidental, or consequential damages resulting from the use, misuse, or inability to use this spreadsheet and the included data, even if the above parties have been advised of the possibility of such damages.</t>
  </si>
  <si>
    <t>Population
(Entered above)</t>
  </si>
  <si>
    <t>Average Mapmaker's Total Compensation</t>
  </si>
  <si>
    <t>Average Office Worker's Total Compensation</t>
  </si>
  <si>
    <t>x Avg. Employee's Annual 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</si>
</sst>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quot;$&quot;#,##0.00"/>
    <numFmt numFmtId="166" formatCode="0.0%"/>
    <numFmt numFmtId="167" formatCode="0.000"/>
    <numFmt numFmtId="168" formatCode="\+#,##0_);\-#,##0_);0_)"/>
    <numFmt numFmtId="169" formatCode="0.0"/>
    <numFmt numFmtId="170" formatCode="#,##0.0_)\ &quot;Years&quot;;[Red]\(#,##0.0\)\ &quot;Years&quot;"/>
    <numFmt numFmtId="171" formatCode="0.0\ \x"/>
  </numFmts>
  <fonts count="51" x14ac:knownFonts="1">
    <font>
      <sz val="10"/>
      <color theme="1" tint="0.24994659260841701"/>
      <name val="Segoe UI Semibold"/>
      <family val="2"/>
    </font>
    <font>
      <sz val="10"/>
      <color theme="1"/>
      <name val="Arial"/>
      <family val="2"/>
    </font>
    <font>
      <b/>
      <sz val="11"/>
      <color theme="1"/>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u/>
      <sz val="14"/>
      <color theme="10"/>
      <name val="Calibri"/>
      <family val="2"/>
      <scheme val="minor"/>
    </font>
    <font>
      <sz val="11"/>
      <name val="Calibri"/>
      <family val="2"/>
      <scheme val="minor"/>
    </font>
    <font>
      <b/>
      <sz val="11"/>
      <name val="Calibri"/>
      <family val="2"/>
      <scheme val="minor"/>
    </font>
    <font>
      <b/>
      <sz val="14"/>
      <name val="Calibri"/>
      <family val="2"/>
      <scheme val="minor"/>
    </font>
    <font>
      <i/>
      <sz val="10"/>
      <color theme="1"/>
      <name val="Calibri"/>
      <family val="2"/>
      <scheme val="minor"/>
    </font>
    <font>
      <sz val="12"/>
      <color theme="1"/>
      <name val="Calibri"/>
      <family val="2"/>
      <scheme val="minor"/>
    </font>
    <font>
      <sz val="12"/>
      <name val="Calibri"/>
      <family val="2"/>
      <scheme val="minor"/>
    </font>
    <font>
      <sz val="10"/>
      <color rgb="FF006100"/>
      <name val="Arial"/>
      <family val="2"/>
    </font>
    <font>
      <sz val="10"/>
      <color theme="1"/>
      <name val="Raleway"/>
      <family val="2"/>
    </font>
    <font>
      <sz val="11"/>
      <color theme="0"/>
      <name val="Roboto Medium"/>
    </font>
    <font>
      <sz val="10.5"/>
      <color theme="2" tint="-0.24994659260841701"/>
      <name val="Roboto Medium"/>
    </font>
    <font>
      <sz val="10"/>
      <color theme="5"/>
      <name val="Arial Narrow"/>
      <family val="2"/>
    </font>
    <font>
      <sz val="10"/>
      <color rgb="FF7F7F7F"/>
      <name val="Raleway Medium"/>
      <family val="2"/>
    </font>
    <font>
      <sz val="10"/>
      <color theme="7" tint="-0.499984740745262"/>
      <name val="Arial"/>
      <family val="2"/>
    </font>
    <font>
      <b/>
      <sz val="8"/>
      <name val="Raleway SemiBold"/>
      <family val="2"/>
    </font>
    <font>
      <sz val="10"/>
      <color theme="1"/>
      <name val="Arial"/>
      <family val="2"/>
    </font>
    <font>
      <sz val="8"/>
      <color theme="4" tint="0.39994506668294322"/>
      <name val="Arial"/>
      <family val="2"/>
    </font>
    <font>
      <sz val="12"/>
      <color theme="1" tint="0.499984740745262"/>
      <name val="Raleway SemiBold"/>
      <family val="2"/>
    </font>
    <font>
      <u/>
      <sz val="10"/>
      <color theme="11"/>
      <name val="Raleway Medium"/>
      <family val="2"/>
    </font>
    <font>
      <u/>
      <sz val="10"/>
      <color theme="10"/>
      <name val="Arial"/>
      <family val="2"/>
    </font>
    <font>
      <sz val="10"/>
      <color rgb="FF7030A0"/>
      <name val="Raleway SemiBold"/>
      <family val="2"/>
    </font>
    <font>
      <i/>
      <sz val="9"/>
      <color theme="7" tint="-0.249977111117893"/>
      <name val="Raleway SemiBold"/>
      <family val="2"/>
    </font>
    <font>
      <sz val="10.5"/>
      <color theme="4" tint="-0.24994659260841701"/>
      <name val="Roboto Medium"/>
    </font>
    <font>
      <sz val="10"/>
      <color theme="1"/>
      <name val="Segoe UI Semibold"/>
      <family val="2"/>
    </font>
    <font>
      <b/>
      <sz val="10"/>
      <color theme="1" tint="0.24994659260841701"/>
      <name val="Raleway Medium"/>
      <family val="2"/>
    </font>
    <font>
      <sz val="20"/>
      <color theme="6" tint="-0.24994659260841701"/>
      <name val="Segoe UI Black"/>
      <family val="2"/>
    </font>
    <font>
      <sz val="14"/>
      <color theme="6" tint="-0.24994659260841701"/>
      <name val="Segoe UI Semibold"/>
      <family val="2"/>
    </font>
    <font>
      <sz val="11"/>
      <color theme="6" tint="-0.499984740745262"/>
      <name val="Segoe UI Semibold"/>
      <family val="2"/>
    </font>
    <font>
      <sz val="10"/>
      <color rgb="FF7030A0"/>
      <name val="Segoe UI Semibold"/>
      <family val="2"/>
    </font>
    <font>
      <b/>
      <sz val="10"/>
      <color theme="1" tint="0.34998626667073579"/>
      <name val="Segoe UI"/>
      <family val="2"/>
    </font>
    <font>
      <sz val="11"/>
      <color theme="1" tint="0.24994659260841701"/>
      <name val="Calibri"/>
      <family val="2"/>
    </font>
    <font>
      <b/>
      <sz val="11"/>
      <color theme="1" tint="0.24994659260841701"/>
      <name val="Calibri"/>
      <family val="2"/>
    </font>
    <font>
      <sz val="8"/>
      <color theme="1" tint="0.24994659260841701"/>
      <name val="Wingdings"/>
      <charset val="2"/>
    </font>
    <font>
      <b/>
      <sz val="14"/>
      <color theme="6" tint="-0.24994659260841701"/>
      <name val="Segoe UI Semibold"/>
      <family val="2"/>
    </font>
    <font>
      <sz val="10"/>
      <color theme="1" tint="0.24994659260841701"/>
      <name val="Segoe UI Semibold"/>
      <family val="2"/>
    </font>
    <font>
      <b/>
      <sz val="11"/>
      <color theme="9" tint="-0.499984740745262"/>
      <name val="Segoe UI Black"/>
      <family val="2"/>
    </font>
    <font>
      <b/>
      <sz val="11"/>
      <color theme="1" tint="0.34998626667073579"/>
      <name val="Segoe UI Black"/>
      <family val="2"/>
    </font>
    <font>
      <sz val="14"/>
      <color theme="2" tint="-0.749992370372631"/>
      <name val="Segoe UI Semibold"/>
      <family val="2"/>
    </font>
    <font>
      <sz val="9"/>
      <color theme="1" tint="0.24994659260841701"/>
      <name val="Segoe UI Semibold"/>
      <family val="2"/>
    </font>
    <font>
      <b/>
      <sz val="10"/>
      <color rgb="FF7030A0"/>
      <name val="Segoe UI Semibold"/>
      <family val="2"/>
    </font>
    <font>
      <vertAlign val="superscript"/>
      <sz val="14"/>
      <color theme="6" tint="-0.24994659260841701"/>
      <name val="Segoe UI Semibold"/>
      <family val="2"/>
    </font>
    <font>
      <vertAlign val="superscript"/>
      <sz val="10"/>
      <color theme="1" tint="0.24994659260841701"/>
      <name val="Segoe UI Semibold"/>
      <family val="2"/>
    </font>
    <font>
      <b/>
      <sz val="10"/>
      <color theme="1" tint="0.24994659260841701"/>
      <name val="Segoe UI Semibold"/>
      <family val="2"/>
    </font>
  </fonts>
  <fills count="2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
      <patternFill patternType="solid">
        <fgColor rgb="FFC6EF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699FF"/>
        <bgColor indexed="64"/>
      </patternFill>
    </fill>
    <fill>
      <patternFill patternType="solid">
        <fgColor rgb="FFECF4FA"/>
        <bgColor indexed="64"/>
      </patternFill>
    </fill>
    <fill>
      <patternFill patternType="solid">
        <fgColor theme="9" tint="0.79998168889431442"/>
        <bgColor indexed="64"/>
      </patternFill>
    </fill>
  </fills>
  <borders count="34">
    <border>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medium">
        <color auto="1"/>
      </left>
      <right/>
      <top/>
      <bottom/>
      <diagonal/>
    </border>
    <border>
      <left style="medium">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medium">
        <color theme="1" tint="0.749961851863155"/>
      </right>
      <top/>
      <bottom style="medium">
        <color theme="1" tint="0.749961851863155"/>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top style="double">
        <color auto="1"/>
      </top>
      <bottom/>
      <diagonal/>
    </border>
    <border>
      <left/>
      <right/>
      <top style="thin">
        <color indexed="64"/>
      </top>
      <bottom/>
      <diagonal/>
    </border>
    <border>
      <left style="hair">
        <color theme="0" tint="-0.499984740745262"/>
      </left>
      <right/>
      <top/>
      <bottom/>
      <diagonal/>
    </border>
  </borders>
  <cellStyleXfs count="44">
    <xf numFmtId="0" fontId="0" fillId="0" borderId="0" applyNumberFormat="0" applyFill="0" applyBorder="0" applyAlignment="0"/>
    <xf numFmtId="38" fontId="1" fillId="0" borderId="0" applyFont="0" applyFill="0" applyBorder="0" applyProtection="0">
      <alignment horizontal="right" indent="1"/>
    </xf>
    <xf numFmtId="7" fontId="1" fillId="0" borderId="0" applyFont="0" applyFill="0" applyBorder="0" applyAlignment="0" applyProtection="0"/>
    <xf numFmtId="10" fontId="23" fillId="0" borderId="0" applyFont="0" applyFill="0" applyBorder="0" applyProtection="0">
      <alignment horizontal="right" indent="1"/>
    </xf>
    <xf numFmtId="0" fontId="27" fillId="0" borderId="0" applyNumberFormat="0" applyFill="0" applyBorder="0" applyAlignment="0" applyProtection="0"/>
    <xf numFmtId="0" fontId="26" fillId="0" borderId="0" applyNumberFormat="0" applyFill="0" applyBorder="0" applyAlignment="0" applyProtection="0"/>
    <xf numFmtId="5" fontId="31" fillId="0" borderId="0" applyFont="0" applyFill="0" applyBorder="0" applyAlignment="0" applyProtection="0"/>
    <xf numFmtId="0" fontId="25" fillId="0" borderId="0" applyNumberFormat="0" applyFill="0" applyBorder="0" applyAlignment="0" applyProtection="0"/>
    <xf numFmtId="0" fontId="33" fillId="0" borderId="24" applyNumberFormat="0" applyFill="0" applyBorder="0" applyProtection="0">
      <alignment horizontal="center"/>
    </xf>
    <xf numFmtId="0" fontId="34" fillId="0" borderId="0" applyNumberFormat="0" applyFill="0" applyAlignment="0" applyProtection="0"/>
    <xf numFmtId="0" fontId="35" fillId="0" borderId="0" applyNumberFormat="0" applyFill="0" applyAlignment="0" applyProtection="0"/>
    <xf numFmtId="0" fontId="37" fillId="0" borderId="0" applyNumberFormat="0" applyFill="0" applyBorder="0" applyAlignment="0" applyProtection="0"/>
    <xf numFmtId="0" fontId="15" fillId="6" borderId="0" applyNumberFormat="0" applyFont="0" applyBorder="0" applyAlignment="0" applyProtection="0"/>
    <xf numFmtId="0" fontId="36" fillId="26" borderId="26" applyNumberFormat="0" applyAlignment="0">
      <protection locked="0"/>
    </xf>
    <xf numFmtId="0" fontId="19" fillId="5" borderId="25" applyNumberFormat="0" applyFill="0" applyBorder="0" applyAlignment="0"/>
    <xf numFmtId="0" fontId="20" fillId="0" borderId="0" applyNumberFormat="0" applyFill="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168" fontId="16" fillId="0" borderId="0" applyFont="0" applyFill="0" applyBorder="0" applyAlignment="0" applyProtection="0"/>
    <xf numFmtId="0" fontId="17" fillId="25" borderId="27" applyNumberFormat="0">
      <alignment horizontal="center" vertical="center"/>
      <protection locked="0"/>
    </xf>
    <xf numFmtId="0" fontId="30" fillId="4" borderId="0" applyNumberFormat="0">
      <alignment horizontal="center" vertical="center"/>
    </xf>
    <xf numFmtId="0" fontId="18" fillId="4" borderId="0">
      <alignment horizontal="center" vertical="center"/>
    </xf>
    <xf numFmtId="0" fontId="21" fillId="5" borderId="26" applyNumberFormat="0" applyAlignment="0" applyProtection="0"/>
    <xf numFmtId="5" fontId="37" fillId="27" borderId="26" applyBorder="0" applyProtection="0">
      <alignment horizontal="center" vertical="center"/>
    </xf>
    <xf numFmtId="0" fontId="22" fillId="0" borderId="0" applyNumberFormat="0" applyFill="0" applyBorder="0" applyAlignment="0">
      <alignment horizontal="left" indent="3"/>
    </xf>
    <xf numFmtId="0" fontId="24" fillId="0" borderId="0" applyNumberFormat="0" applyFill="0" applyBorder="0" applyAlignment="0" applyProtection="0"/>
    <xf numFmtId="0" fontId="29" fillId="0" borderId="0">
      <alignment vertical="center" wrapText="1"/>
    </xf>
    <xf numFmtId="38" fontId="42" fillId="0" borderId="0" applyFont="0" applyFill="0" applyBorder="0" applyAlignment="0" applyProtection="0"/>
  </cellStyleXfs>
  <cellXfs count="184">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0" fillId="0" borderId="0" xfId="0" applyBorder="1"/>
    <xf numFmtId="0" fontId="0" fillId="0" borderId="0" xfId="0" applyBorder="1" applyAlignment="1">
      <alignment horizontal="center" vertical="center" wrapText="1"/>
    </xf>
    <xf numFmtId="0" fontId="0" fillId="0" borderId="0" xfId="0" applyBorder="1" applyAlignment="1">
      <alignment wrapText="1"/>
    </xf>
    <xf numFmtId="0" fontId="0" fillId="0" borderId="0" xfId="0" applyFont="1" applyBorder="1" applyAlignment="1">
      <alignment horizontal="center" wrapText="1"/>
    </xf>
    <xf numFmtId="0" fontId="2" fillId="0" borderId="10" xfId="0" applyFont="1" applyBorder="1" applyAlignment="1">
      <alignment horizontal="center" wrapText="1"/>
    </xf>
    <xf numFmtId="0" fontId="2" fillId="2" borderId="0" xfId="0" applyFont="1" applyFill="1" applyBorder="1" applyAlignment="1">
      <alignment horizontal="center"/>
    </xf>
    <xf numFmtId="0" fontId="0" fillId="0" borderId="0" xfId="0" applyBorder="1" applyAlignment="1">
      <alignment horizontal="center"/>
    </xf>
    <xf numFmtId="0" fontId="2" fillId="2" borderId="9" xfId="0" applyFont="1" applyFill="1" applyBorder="1"/>
    <xf numFmtId="0" fontId="2" fillId="0" borderId="0" xfId="0" applyFont="1"/>
    <xf numFmtId="0" fontId="7" fillId="0" borderId="0" xfId="0" applyFont="1"/>
    <xf numFmtId="0" fontId="0" fillId="3" borderId="0" xfId="0" applyFill="1"/>
    <xf numFmtId="0" fontId="0" fillId="2" borderId="0" xfId="0" applyFill="1"/>
    <xf numFmtId="0" fontId="2" fillId="3" borderId="0" xfId="0" applyFont="1" applyFill="1" applyBorder="1"/>
    <xf numFmtId="0" fontId="0" fillId="3" borderId="0" xfId="0" applyFill="1" applyBorder="1" applyAlignment="1">
      <alignment horizontal="center"/>
    </xf>
    <xf numFmtId="0" fontId="0" fillId="3" borderId="0" xfId="0" applyFill="1" applyBorder="1"/>
    <xf numFmtId="0" fontId="4" fillId="0" borderId="9" xfId="0" applyFont="1" applyBorder="1"/>
    <xf numFmtId="0" fontId="0" fillId="0" borderId="13" xfId="0" applyBorder="1"/>
    <xf numFmtId="0" fontId="2" fillId="0" borderId="3" xfId="0" applyFont="1" applyBorder="1"/>
    <xf numFmtId="0" fontId="2" fillId="0" borderId="4" xfId="0" applyFont="1" applyBorder="1"/>
    <xf numFmtId="0" fontId="0" fillId="0" borderId="5" xfId="0" applyBorder="1"/>
    <xf numFmtId="0" fontId="0" fillId="0" borderId="6" xfId="0" applyBorder="1" applyAlignment="1">
      <alignment horizontal="center" wrapText="1"/>
    </xf>
    <xf numFmtId="7" fontId="2" fillId="3" borderId="8" xfId="2" applyFont="1" applyFill="1" applyBorder="1"/>
    <xf numFmtId="0" fontId="0" fillId="0" borderId="15" xfId="0" applyBorder="1"/>
    <xf numFmtId="0" fontId="0" fillId="0" borderId="16" xfId="0" applyBorder="1"/>
    <xf numFmtId="7" fontId="2" fillId="3" borderId="17" xfId="2" applyFont="1" applyFill="1" applyBorder="1"/>
    <xf numFmtId="0" fontId="2" fillId="0" borderId="11" xfId="0" applyFont="1" applyBorder="1" applyAlignment="1">
      <alignment wrapText="1"/>
    </xf>
    <xf numFmtId="165" fontId="0" fillId="0" borderId="18" xfId="0" applyNumberFormat="1" applyBorder="1"/>
    <xf numFmtId="44" fontId="2" fillId="3" borderId="1" xfId="0" applyNumberFormat="1" applyFont="1" applyFill="1" applyBorder="1"/>
    <xf numFmtId="0" fontId="0" fillId="0" borderId="0" xfId="0" applyFill="1" applyBorder="1"/>
    <xf numFmtId="165" fontId="0" fillId="2" borderId="14" xfId="0" applyNumberFormat="1" applyFill="1" applyBorder="1"/>
    <xf numFmtId="165" fontId="0" fillId="2" borderId="2" xfId="0" applyNumberFormat="1" applyFill="1" applyBorder="1"/>
    <xf numFmtId="0" fontId="8" fillId="0" borderId="0" xfId="4" applyFont="1"/>
    <xf numFmtId="0" fontId="2" fillId="0" borderId="0" xfId="0" applyFont="1" applyAlignment="1">
      <alignment horizontal="center" wrapText="1"/>
    </xf>
    <xf numFmtId="0" fontId="10" fillId="0" borderId="0" xfId="0" applyFont="1"/>
    <xf numFmtId="0" fontId="2" fillId="3" borderId="3" xfId="0" applyFont="1" applyFill="1" applyBorder="1" applyAlignment="1">
      <alignment wrapText="1"/>
    </xf>
    <xf numFmtId="0" fontId="2" fillId="3" borderId="22" xfId="0" applyFont="1" applyFill="1" applyBorder="1" applyAlignment="1">
      <alignment horizontal="center" wrapText="1"/>
    </xf>
    <xf numFmtId="9" fontId="0" fillId="0" borderId="19" xfId="0" applyNumberFormat="1" applyBorder="1" applyAlignment="1">
      <alignment horizontal="center"/>
    </xf>
    <xf numFmtId="0" fontId="6" fillId="2" borderId="5" xfId="0" applyFont="1" applyFill="1" applyBorder="1"/>
    <xf numFmtId="9" fontId="6" fillId="2" borderId="19" xfId="0" applyNumberFormat="1" applyFont="1" applyFill="1" applyBorder="1" applyAlignment="1">
      <alignment horizontal="center"/>
    </xf>
    <xf numFmtId="0" fontId="0" fillId="0" borderId="5" xfId="0" applyBorder="1" applyAlignment="1">
      <alignment horizontal="left"/>
    </xf>
    <xf numFmtId="166" fontId="0" fillId="0" borderId="19" xfId="0" applyNumberFormat="1" applyBorder="1" applyAlignment="1">
      <alignment horizontal="center"/>
    </xf>
    <xf numFmtId="0" fontId="6" fillId="2" borderId="12" xfId="0" applyFont="1" applyFill="1" applyBorder="1"/>
    <xf numFmtId="0" fontId="6" fillId="2" borderId="23" xfId="0" applyFont="1" applyFill="1" applyBorder="1" applyAlignment="1">
      <alignment horizontal="center"/>
    </xf>
    <xf numFmtId="6" fontId="0" fillId="0" borderId="19" xfId="0" applyNumberFormat="1" applyBorder="1" applyAlignment="1">
      <alignment horizontal="center"/>
    </xf>
    <xf numFmtId="6" fontId="6" fillId="2" borderId="19" xfId="0" applyNumberFormat="1" applyFont="1" applyFill="1" applyBorder="1" applyAlignment="1">
      <alignment horizontal="center"/>
    </xf>
    <xf numFmtId="0" fontId="11" fillId="0" borderId="0" xfId="0" applyFont="1"/>
    <xf numFmtId="0" fontId="2" fillId="0" borderId="0" xfId="0" applyFont="1" applyFill="1" applyBorder="1" applyAlignment="1">
      <alignment wrapText="1"/>
    </xf>
    <xf numFmtId="0" fontId="2" fillId="0" borderId="0" xfId="0" applyFont="1" applyFill="1" applyBorder="1" applyAlignment="1">
      <alignment horizontal="center" wrapText="1"/>
    </xf>
    <xf numFmtId="0" fontId="0" fillId="0" borderId="0" xfId="0" applyFill="1" applyBorder="1" applyAlignment="1">
      <alignment horizontal="left"/>
    </xf>
    <xf numFmtId="6" fontId="0" fillId="0" borderId="0" xfId="0" applyNumberFormat="1" applyFill="1" applyBorder="1" applyAlignment="1">
      <alignment horizontal="center"/>
    </xf>
    <xf numFmtId="0" fontId="6" fillId="0" borderId="0" xfId="0" applyFont="1" applyFill="1" applyBorder="1"/>
    <xf numFmtId="6" fontId="6" fillId="0" borderId="0" xfId="0" applyNumberFormat="1" applyFont="1" applyFill="1" applyBorder="1" applyAlignment="1">
      <alignment horizontal="center"/>
    </xf>
    <xf numFmtId="0" fontId="6" fillId="0" borderId="0" xfId="0" applyFont="1" applyFill="1" applyBorder="1" applyAlignment="1">
      <alignment horizontal="center"/>
    </xf>
    <xf numFmtId="9" fontId="0" fillId="0" borderId="21" xfId="0" applyNumberFormat="1" applyBorder="1" applyAlignment="1">
      <alignment horizontal="center"/>
    </xf>
    <xf numFmtId="0" fontId="7" fillId="0" borderId="20" xfId="0" applyFont="1" applyBorder="1" applyAlignment="1">
      <alignment horizontal="left" wrapText="1"/>
    </xf>
    <xf numFmtId="0" fontId="0" fillId="0" borderId="5" xfId="0" applyFont="1" applyFill="1" applyBorder="1"/>
    <xf numFmtId="9" fontId="0" fillId="0" borderId="19" xfId="0" applyNumberFormat="1" applyFont="1" applyFill="1" applyBorder="1" applyAlignment="1">
      <alignment horizontal="center"/>
    </xf>
    <xf numFmtId="2" fontId="0" fillId="0" borderId="19" xfId="0" applyNumberFormat="1" applyBorder="1" applyAlignment="1">
      <alignment horizontal="center"/>
    </xf>
    <xf numFmtId="2" fontId="6" fillId="2" borderId="19" xfId="0" applyNumberFormat="1" applyFont="1" applyFill="1" applyBorder="1" applyAlignment="1">
      <alignment horizontal="center"/>
    </xf>
    <xf numFmtId="2" fontId="6" fillId="2" borderId="23" xfId="0" applyNumberFormat="1" applyFont="1" applyFill="1" applyBorder="1" applyAlignment="1">
      <alignment horizontal="center"/>
    </xf>
    <xf numFmtId="167" fontId="0" fillId="0" borderId="19" xfId="0" applyNumberFormat="1" applyBorder="1" applyAlignment="1">
      <alignment horizontal="center"/>
    </xf>
    <xf numFmtId="2" fontId="0" fillId="0" borderId="19" xfId="0" applyNumberFormat="1" applyFont="1" applyFill="1" applyBorder="1" applyAlignment="1">
      <alignment horizontal="center"/>
    </xf>
    <xf numFmtId="0" fontId="0" fillId="0" borderId="7" xfId="0" applyBorder="1"/>
    <xf numFmtId="0" fontId="0" fillId="0" borderId="5" xfId="0" applyFont="1" applyBorder="1" applyAlignment="1">
      <alignment horizontal="left"/>
    </xf>
    <xf numFmtId="166" fontId="0" fillId="0" borderId="19" xfId="0" applyNumberFormat="1" applyFont="1" applyBorder="1" applyAlignment="1">
      <alignment horizontal="center"/>
    </xf>
    <xf numFmtId="0" fontId="0" fillId="0" borderId="20" xfId="0" applyFont="1" applyBorder="1" applyAlignment="1">
      <alignment horizontal="left" wrapText="1"/>
    </xf>
    <xf numFmtId="9" fontId="0" fillId="0" borderId="21" xfId="0" applyNumberFormat="1" applyFont="1" applyBorder="1" applyAlignment="1">
      <alignment horizontal="center"/>
    </xf>
    <xf numFmtId="9" fontId="0" fillId="0" borderId="19" xfId="0" applyNumberFormat="1" applyFont="1" applyBorder="1" applyAlignment="1">
      <alignment horizontal="center"/>
    </xf>
    <xf numFmtId="166" fontId="0" fillId="0" borderId="19" xfId="0" applyNumberFormat="1" applyFont="1" applyFill="1" applyBorder="1" applyAlignment="1">
      <alignment horizontal="center"/>
    </xf>
    <xf numFmtId="0" fontId="13" fillId="0" borderId="0" xfId="0" applyFont="1" applyAlignment="1"/>
    <xf numFmtId="0" fontId="14" fillId="0" borderId="0" xfId="4" applyFont="1" applyAlignment="1"/>
    <xf numFmtId="0" fontId="8" fillId="0" borderId="0" xfId="4" applyFont="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xf>
    <xf numFmtId="0" fontId="0" fillId="0" borderId="0" xfId="0" applyFont="1" applyBorder="1"/>
    <xf numFmtId="0" fontId="9" fillId="0" borderId="0" xfId="4" applyFont="1" applyBorder="1" applyAlignment="1">
      <alignment wrapText="1"/>
    </xf>
    <xf numFmtId="0" fontId="0" fillId="0" borderId="0" xfId="0" applyFont="1" applyBorder="1" applyAlignment="1">
      <alignment wrapText="1"/>
    </xf>
    <xf numFmtId="0" fontId="7" fillId="0" borderId="0" xfId="0" applyFont="1" applyBorder="1" applyAlignment="1">
      <alignment horizontal="left" wrapText="1"/>
    </xf>
    <xf numFmtId="0" fontId="12"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0" xfId="0" applyFont="1" applyBorder="1" applyAlignment="1">
      <alignment wrapText="1"/>
    </xf>
    <xf numFmtId="0" fontId="5" fillId="0" borderId="0" xfId="0" applyFont="1" applyBorder="1" applyAlignment="1">
      <alignment wrapText="1"/>
    </xf>
    <xf numFmtId="0" fontId="5" fillId="0" borderId="0" xfId="0" applyFont="1" applyBorder="1" applyAlignment="1">
      <alignment horizontal="center" vertical="top" wrapText="1"/>
    </xf>
    <xf numFmtId="0" fontId="5" fillId="0" borderId="0" xfId="0" applyFont="1" applyBorder="1"/>
    <xf numFmtId="0" fontId="5" fillId="0" borderId="0" xfId="0" applyFont="1" applyBorder="1" applyAlignment="1">
      <alignment horizontal="center"/>
    </xf>
    <xf numFmtId="164" fontId="36" fillId="26" borderId="26" xfId="13" applyNumberFormat="1" applyAlignment="1">
      <alignment horizontal="center" vertical="center" wrapText="1"/>
      <protection locked="0"/>
    </xf>
    <xf numFmtId="10" fontId="36" fillId="26" borderId="26" xfId="13" applyNumberFormat="1" applyAlignment="1">
      <alignment horizontal="center" vertical="center" wrapText="1"/>
      <protection locked="0"/>
    </xf>
    <xf numFmtId="0" fontId="36" fillId="26" borderId="26" xfId="13" applyAlignment="1">
      <alignment horizontal="center" vertical="center" wrapText="1"/>
      <protection locked="0"/>
    </xf>
    <xf numFmtId="9" fontId="36" fillId="26" borderId="26" xfId="13" applyNumberFormat="1" applyAlignment="1">
      <alignment horizontal="center" vertical="center" wrapText="1"/>
      <protection locked="0"/>
    </xf>
    <xf numFmtId="0" fontId="17" fillId="25" borderId="27" xfId="35">
      <alignment horizontal="center" vertical="center"/>
      <protection locked="0"/>
    </xf>
    <xf numFmtId="0" fontId="34" fillId="0" borderId="0" xfId="9" applyAlignment="1"/>
    <xf numFmtId="0" fontId="37" fillId="0" borderId="0" xfId="11" applyBorder="1" applyAlignment="1">
      <alignment horizontal="center" wrapText="1"/>
    </xf>
    <xf numFmtId="0" fontId="35" fillId="0" borderId="0" xfId="10" applyAlignment="1"/>
    <xf numFmtId="3" fontId="28" fillId="26" borderId="26" xfId="13" applyNumberFormat="1" applyFont="1" applyAlignment="1">
      <alignment horizontal="center" vertical="center" wrapText="1"/>
      <protection locked="0"/>
    </xf>
    <xf numFmtId="10" fontId="28" fillId="26" borderId="26" xfId="13" applyNumberFormat="1" applyFont="1" applyAlignment="1">
      <alignment horizontal="center" vertical="center" wrapText="1"/>
      <protection locked="0"/>
    </xf>
    <xf numFmtId="164" fontId="28" fillId="26" borderId="26" xfId="13" applyNumberFormat="1" applyFont="1" applyAlignment="1">
      <alignment horizontal="center" vertical="center" wrapText="1"/>
      <protection locked="0"/>
    </xf>
    <xf numFmtId="0" fontId="34" fillId="0" borderId="0" xfId="9" applyAlignment="1">
      <alignment vertical="top"/>
    </xf>
    <xf numFmtId="0" fontId="35" fillId="0" borderId="0" xfId="10" applyAlignment="1">
      <alignment vertical="top"/>
    </xf>
    <xf numFmtId="0" fontId="37" fillId="0" borderId="0" xfId="11" applyFill="1" applyBorder="1" applyAlignment="1">
      <alignment horizontal="center" wrapText="1"/>
    </xf>
    <xf numFmtId="0" fontId="28" fillId="26" borderId="26" xfId="13" applyFont="1" applyAlignment="1">
      <alignment horizontal="center" vertical="center" wrapText="1"/>
      <protection locked="0"/>
    </xf>
    <xf numFmtId="9" fontId="28" fillId="26" borderId="26" xfId="13" applyNumberFormat="1" applyFont="1" applyAlignment="1">
      <alignment horizontal="center" vertical="center" wrapText="1"/>
      <protection locked="0"/>
    </xf>
    <xf numFmtId="0" fontId="34" fillId="0" borderId="0" xfId="9" applyAlignment="1">
      <alignment vertical="center"/>
    </xf>
    <xf numFmtId="0" fontId="35" fillId="0" borderId="0" xfId="10" applyAlignment="1">
      <alignment vertical="center"/>
    </xf>
    <xf numFmtId="169" fontId="36" fillId="26" borderId="26" xfId="13" applyNumberFormat="1" applyAlignment="1">
      <alignment horizontal="center" vertical="center" wrapText="1"/>
      <protection locked="0"/>
    </xf>
    <xf numFmtId="0" fontId="33" fillId="0" borderId="0" xfId="8" applyBorder="1" applyAlignment="1">
      <alignment horizontal="left"/>
    </xf>
    <xf numFmtId="0" fontId="34" fillId="0" borderId="0" xfId="9" applyAlignment="1">
      <alignment horizontal="left"/>
    </xf>
    <xf numFmtId="0" fontId="37" fillId="0" borderId="0" xfId="11" applyBorder="1" applyAlignment="1">
      <alignment horizontal="left"/>
    </xf>
    <xf numFmtId="0" fontId="36" fillId="26" borderId="26" xfId="13">
      <protection locked="0"/>
    </xf>
    <xf numFmtId="0" fontId="34" fillId="0" borderId="31" xfId="9" applyBorder="1" applyAlignment="1"/>
    <xf numFmtId="0" fontId="34" fillId="0" borderId="0" xfId="9" applyBorder="1" applyAlignment="1"/>
    <xf numFmtId="164" fontId="34" fillId="0" borderId="0" xfId="9" applyNumberFormat="1" applyBorder="1" applyAlignment="1">
      <alignment horizontal="center"/>
    </xf>
    <xf numFmtId="0" fontId="0" fillId="0" borderId="0" xfId="0" applyFill="1" applyBorder="1" applyAlignment="1">
      <alignment wrapText="1"/>
    </xf>
    <xf numFmtId="0" fontId="37" fillId="0" borderId="0" xfId="11" applyFill="1" applyBorder="1"/>
    <xf numFmtId="0" fontId="37" fillId="0" borderId="0" xfId="11" applyFill="1" applyBorder="1" applyAlignment="1">
      <alignment horizontal="right"/>
    </xf>
    <xf numFmtId="9" fontId="0" fillId="0" borderId="0" xfId="0" applyNumberFormat="1"/>
    <xf numFmtId="10" fontId="36" fillId="26" borderId="26" xfId="13" applyNumberFormat="1" applyAlignment="1">
      <alignment horizontal="center"/>
      <protection locked="0"/>
    </xf>
    <xf numFmtId="5" fontId="0" fillId="0" borderId="0" xfId="6" applyFont="1"/>
    <xf numFmtId="0" fontId="32" fillId="0" borderId="0" xfId="0" applyFont="1"/>
    <xf numFmtId="167" fontId="28" fillId="26" borderId="26" xfId="13" applyNumberFormat="1" applyFont="1" applyAlignment="1">
      <alignment horizontal="center" vertical="center" wrapText="1"/>
      <protection locked="0"/>
    </xf>
    <xf numFmtId="0" fontId="37" fillId="0" borderId="0" xfId="11" applyFill="1" applyBorder="1" applyAlignment="1">
      <alignment horizontal="right" wrapText="1"/>
    </xf>
    <xf numFmtId="0" fontId="0" fillId="0" borderId="0" xfId="0" applyBorder="1" applyAlignment="1"/>
    <xf numFmtId="0" fontId="32" fillId="0" borderId="0" xfId="0" applyFont="1" applyAlignment="1"/>
    <xf numFmtId="0" fontId="0" fillId="0" borderId="0" xfId="0" applyAlignment="1"/>
    <xf numFmtId="0" fontId="35" fillId="0" borderId="0" xfId="10" applyAlignment="1">
      <alignment horizontal="center"/>
    </xf>
    <xf numFmtId="5" fontId="35" fillId="0" borderId="0" xfId="10" applyNumberFormat="1" applyAlignment="1">
      <alignment horizontal="center"/>
    </xf>
    <xf numFmtId="0" fontId="34" fillId="0" borderId="0" xfId="9"/>
    <xf numFmtId="0" fontId="37" fillId="0" borderId="0" xfId="11"/>
    <xf numFmtId="170" fontId="36" fillId="26" borderId="26" xfId="13" applyNumberFormat="1" applyAlignment="1">
      <alignment horizontal="center"/>
      <protection locked="0"/>
    </xf>
    <xf numFmtId="5" fontId="37" fillId="27" borderId="26" xfId="39">
      <alignment horizontal="center" vertical="center"/>
    </xf>
    <xf numFmtId="5" fontId="37" fillId="0" borderId="0" xfId="11" applyNumberFormat="1"/>
    <xf numFmtId="5" fontId="34" fillId="0" borderId="31" xfId="6" applyFont="1" applyBorder="1" applyAlignment="1">
      <alignment horizontal="center"/>
    </xf>
    <xf numFmtId="38" fontId="36" fillId="26" borderId="26" xfId="13" applyNumberFormat="1" applyFont="1" applyAlignment="1">
      <alignment horizontal="right" indent="1"/>
      <protection locked="0"/>
    </xf>
    <xf numFmtId="166" fontId="36" fillId="26" borderId="26" xfId="13" applyNumberFormat="1" applyFont="1" applyAlignment="1">
      <alignment horizontal="right" indent="1"/>
      <protection locked="0"/>
    </xf>
    <xf numFmtId="5" fontId="37" fillId="27" borderId="26" xfId="39" applyAlignment="1">
      <alignment horizontal="right" vertical="center"/>
    </xf>
    <xf numFmtId="5" fontId="37" fillId="0" borderId="32" xfId="11" applyNumberFormat="1" applyBorder="1"/>
    <xf numFmtId="5" fontId="37" fillId="4" borderId="32" xfId="11" applyNumberFormat="1" applyFill="1" applyBorder="1" applyAlignment="1">
      <alignment horizontal="right" vertical="center"/>
    </xf>
    <xf numFmtId="0" fontId="0" fillId="0" borderId="0" xfId="0" applyBorder="1" applyAlignment="1">
      <alignment horizontal="left"/>
    </xf>
    <xf numFmtId="0" fontId="38" fillId="0" borderId="0" xfId="0" applyFont="1" applyAlignment="1">
      <alignment horizontal="left" vertical="center" indent="1"/>
    </xf>
    <xf numFmtId="0" fontId="38" fillId="0" borderId="0" xfId="0" applyFont="1" applyAlignment="1">
      <alignment horizontal="left" vertical="center"/>
    </xf>
    <xf numFmtId="0" fontId="34" fillId="0" borderId="0" xfId="9" applyAlignment="1">
      <alignment horizontal="left" vertical="center"/>
    </xf>
    <xf numFmtId="0" fontId="0" fillId="0" borderId="0" xfId="0" applyAlignment="1">
      <alignment horizontal="left"/>
    </xf>
    <xf numFmtId="0" fontId="40" fillId="0" borderId="0" xfId="0" applyFont="1" applyAlignment="1">
      <alignment horizontal="center"/>
    </xf>
    <xf numFmtId="0" fontId="0" fillId="0" borderId="0" xfId="0" applyAlignment="1">
      <alignment vertical="top" wrapText="1"/>
    </xf>
    <xf numFmtId="0" fontId="37" fillId="0" borderId="0" xfId="11" applyAlignment="1">
      <alignment horizontal="center"/>
    </xf>
    <xf numFmtId="5" fontId="34" fillId="0" borderId="0" xfId="9" applyNumberFormat="1"/>
    <xf numFmtId="5" fontId="34" fillId="0" borderId="32" xfId="9" applyNumberFormat="1" applyBorder="1"/>
    <xf numFmtId="0" fontId="0" fillId="0" borderId="0" xfId="0" quotePrefix="1"/>
    <xf numFmtId="165" fontId="0" fillId="0" borderId="0" xfId="0" applyNumberFormat="1" applyFont="1" applyBorder="1" applyAlignment="1">
      <alignment wrapText="1"/>
    </xf>
    <xf numFmtId="40" fontId="37" fillId="4" borderId="26" xfId="1" applyNumberFormat="1" applyFont="1" applyFill="1" applyBorder="1" applyAlignment="1">
      <alignment horizontal="center"/>
    </xf>
    <xf numFmtId="38" fontId="0" fillId="0" borderId="0" xfId="43" applyFont="1"/>
    <xf numFmtId="5" fontId="0" fillId="0" borderId="0" xfId="0" applyNumberFormat="1"/>
    <xf numFmtId="38" fontId="36" fillId="26" borderId="26" xfId="13" applyNumberFormat="1" applyAlignment="1">
      <alignment horizontal="left"/>
      <protection locked="0"/>
    </xf>
    <xf numFmtId="0" fontId="0" fillId="0" borderId="0" xfId="0" applyNumberFormat="1"/>
    <xf numFmtId="10" fontId="0" fillId="0" borderId="0" xfId="3" applyFont="1">
      <alignment horizontal="right" indent="1"/>
    </xf>
    <xf numFmtId="6" fontId="43" fillId="27" borderId="0" xfId="10" applyNumberFormat="1" applyFont="1" applyFill="1" applyAlignment="1">
      <alignment horizontal="center" vertical="center"/>
    </xf>
    <xf numFmtId="171" fontId="43" fillId="27" borderId="0" xfId="10" applyNumberFormat="1" applyFont="1" applyFill="1" applyAlignment="1">
      <alignment horizontal="center" vertical="center"/>
    </xf>
    <xf numFmtId="166" fontId="43" fillId="27" borderId="0" xfId="10" applyNumberFormat="1" applyFont="1" applyFill="1" applyAlignment="1">
      <alignment horizontal="center"/>
    </xf>
    <xf numFmtId="170" fontId="44" fillId="27" borderId="0" xfId="10" applyNumberFormat="1" applyFont="1" applyFill="1" applyAlignment="1">
      <alignment horizontal="center" vertical="center"/>
    </xf>
    <xf numFmtId="0" fontId="0" fillId="0" borderId="0" xfId="0" quotePrefix="1" applyAlignment="1">
      <alignment horizontal="center"/>
    </xf>
    <xf numFmtId="14" fontId="36" fillId="26" borderId="26" xfId="13" applyNumberFormat="1">
      <protection locked="0"/>
    </xf>
    <xf numFmtId="5" fontId="37" fillId="27" borderId="0" xfId="6" applyFont="1" applyFill="1" applyBorder="1" applyAlignment="1">
      <alignment horizontal="center" vertical="center"/>
    </xf>
    <xf numFmtId="5" fontId="37" fillId="27" borderId="0" xfId="39" applyBorder="1">
      <alignment horizontal="center" vertical="center"/>
    </xf>
    <xf numFmtId="0" fontId="46" fillId="0" borderId="0" xfId="0" applyFont="1"/>
    <xf numFmtId="164" fontId="47" fillId="26" borderId="26" xfId="13" applyNumberFormat="1" applyFont="1" applyAlignment="1">
      <alignment horizontal="center" vertical="center" wrapText="1"/>
      <protection locked="0"/>
    </xf>
    <xf numFmtId="0" fontId="0" fillId="0" borderId="0" xfId="0" applyFont="1" applyBorder="1" applyAlignment="1"/>
    <xf numFmtId="38" fontId="0" fillId="0" borderId="0" xfId="43" applyFont="1" applyAlignment="1">
      <alignment horizontal="center"/>
    </xf>
    <xf numFmtId="0" fontId="50" fillId="0" borderId="0" xfId="0" applyFont="1" applyAlignment="1">
      <alignment horizontal="left"/>
    </xf>
    <xf numFmtId="5" fontId="36" fillId="26" borderId="26" xfId="13" applyNumberFormat="1" applyAlignment="1">
      <alignment horizontal="center" vertical="center" wrapText="1"/>
      <protection locked="0"/>
    </xf>
    <xf numFmtId="0" fontId="36" fillId="26" borderId="26" xfId="13" applyProtection="1"/>
    <xf numFmtId="38" fontId="17" fillId="25" borderId="27" xfId="35" applyNumberFormat="1" applyProtection="1">
      <alignment horizontal="center" vertical="center"/>
      <protection locked="0"/>
    </xf>
    <xf numFmtId="0" fontId="17" fillId="25" borderId="27" xfId="35" applyProtection="1">
      <alignment horizontal="center" vertical="center"/>
      <protection locked="0"/>
    </xf>
    <xf numFmtId="0" fontId="0" fillId="0" borderId="0" xfId="0" applyAlignment="1">
      <alignment vertical="top" wrapText="1"/>
    </xf>
    <xf numFmtId="0" fontId="36" fillId="26" borderId="26" xfId="13" applyAlignment="1">
      <alignment horizontal="center"/>
      <protection locked="0"/>
    </xf>
    <xf numFmtId="0" fontId="36" fillId="26" borderId="28" xfId="13" applyBorder="1">
      <protection locked="0"/>
    </xf>
    <xf numFmtId="0" fontId="36" fillId="26" borderId="30" xfId="13" applyBorder="1">
      <protection locked="0"/>
    </xf>
    <xf numFmtId="0" fontId="36" fillId="26" borderId="29" xfId="13" applyBorder="1">
      <protection locked="0"/>
    </xf>
    <xf numFmtId="0" fontId="36" fillId="26" borderId="26" xfId="13">
      <protection locked="0"/>
    </xf>
    <xf numFmtId="5" fontId="37" fillId="27" borderId="33" xfId="39" applyBorder="1" applyAlignment="1">
      <alignment horizontal="center" vertical="center"/>
    </xf>
    <xf numFmtId="5" fontId="37" fillId="27" borderId="0" xfId="39" applyBorder="1" applyAlignment="1">
      <alignment horizontal="center" vertical="center"/>
    </xf>
    <xf numFmtId="0" fontId="17" fillId="25" borderId="27" xfId="35" applyAlignment="1">
      <alignment horizontal="center" vertical="center" shrinkToFit="1"/>
      <protection locked="0"/>
    </xf>
  </cellXfs>
  <cellStyles count="44">
    <cellStyle name="+/-" xfId="34"/>
    <cellStyle name="20% - Accent1" xfId="16" builtinId="30" customBuiltin="1"/>
    <cellStyle name="20% - Accent2" xfId="19" builtinId="34" customBuiltin="1"/>
    <cellStyle name="20% - Accent3" xfId="22" builtinId="38" customBuiltin="1"/>
    <cellStyle name="20% - Accent4" xfId="25" builtinId="42" customBuiltin="1"/>
    <cellStyle name="20% - Accent5" xfId="28" builtinId="46" customBuiltin="1"/>
    <cellStyle name="20% - Accent6" xfId="31" builtinId="50" customBuiltin="1"/>
    <cellStyle name="40% - Accent1" xfId="17" builtinId="31" customBuiltin="1"/>
    <cellStyle name="40% - Accent2" xfId="20" builtinId="35" customBuiltin="1"/>
    <cellStyle name="40% - Accent3" xfId="23" builtinId="39" customBuiltin="1"/>
    <cellStyle name="40% - Accent4" xfId="26" builtinId="43" customBuiltin="1"/>
    <cellStyle name="40% - Accent5" xfId="29" builtinId="47" customBuiltin="1"/>
    <cellStyle name="40% - Accent6" xfId="32" builtinId="51" customBuiltin="1"/>
    <cellStyle name="60% - Accent1" xfId="18" builtinId="32" customBuiltin="1"/>
    <cellStyle name="60% - Accent2" xfId="21" builtinId="36" customBuiltin="1"/>
    <cellStyle name="60% - Accent3" xfId="24" builtinId="40" customBuiltin="1"/>
    <cellStyle name="60% - Accent4" xfId="27" builtinId="44" customBuiltin="1"/>
    <cellStyle name="60% - Accent5" xfId="30" builtinId="48" customBuiltin="1"/>
    <cellStyle name="60% - Accent6" xfId="33" builtinId="52" customBuiltin="1"/>
    <cellStyle name="Button" xfId="35"/>
    <cellStyle name="Button 2" xfId="36"/>
    <cellStyle name="Button-Gray" xfId="37"/>
    <cellStyle name="Calculation" xfId="14" builtinId="22" customBuiltin="1"/>
    <cellStyle name="Comma" xfId="1" builtinId="3" customBuiltin="1"/>
    <cellStyle name="Comma [0]" xfId="43" builtinId="6" customBuiltin="1"/>
    <cellStyle name="Currency" xfId="2" builtinId="4" customBuiltin="1"/>
    <cellStyle name="Currency [0]" xfId="6" builtinId="7" customBuiltin="1"/>
    <cellStyle name="Explanatory Text" xfId="15" builtinId="53" customBuiltin="1"/>
    <cellStyle name="Followed Hyperlink" xfId="5" builtinId="9"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4" builtinId="8" customBuiltin="1"/>
    <cellStyle name="Input" xfId="13" builtinId="20" customBuiltin="1"/>
    <cellStyle name="Input: Advanced" xfId="38"/>
    <cellStyle name="Legend" xfId="40"/>
    <cellStyle name="Normal" xfId="0" builtinId="0" customBuiltin="1"/>
    <cellStyle name="page name" xfId="41"/>
    <cellStyle name="Percent" xfId="3" builtinId="5" customBuiltin="1"/>
    <cellStyle name="Result" xfId="39"/>
    <cellStyle name="Title" xfId="7" builtinId="15" customBuiltin="1"/>
    <cellStyle name="Warning" xfId="42"/>
  </cellStyles>
  <dxfs count="7">
    <dxf>
      <numFmt numFmtId="13" formatCode="0%"/>
    </dxf>
    <dxf>
      <numFmt numFmtId="9" formatCode="&quot;$&quot;#,##0_);\(&quot;$&quot;#,##0\)"/>
    </dxf>
    <dxf>
      <numFmt numFmtId="0" formatCode="General"/>
    </dxf>
    <dxf>
      <font>
        <color rgb="FFFF0000"/>
      </font>
    </dxf>
    <dxf>
      <font>
        <color rgb="FFFF0000"/>
      </font>
    </dxf>
    <dxf>
      <font>
        <color rgb="FFFF0000"/>
      </font>
    </dxf>
    <dxf>
      <font>
        <color theme="0"/>
      </font>
      <fill>
        <patternFill>
          <bgColor theme="0"/>
        </patternFill>
      </fill>
      <border>
        <top style="thin">
          <color theme="0"/>
        </top>
        <vertical/>
        <horizontal/>
      </border>
    </dxf>
  </dxfs>
  <tableStyles count="0" defaultTableStyle="TableStyleMedium2" defaultPivotStyle="PivotStyleLight16"/>
  <colors>
    <mruColors>
      <color rgb="FFDEEBF7"/>
      <color rgb="FF0DF36A"/>
      <color rgb="FF2196F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http://www.RTMteam.net" TargetMode="External"/><Relationship Id="rId3" Type="http://schemas.openxmlformats.org/officeDocument/2006/relationships/hyperlink" Target="http://www.nysgis.net/" TargetMode="External"/><Relationship Id="rId7" Type="http://schemas.openxmlformats.org/officeDocument/2006/relationships/image" Target="../media/image4.png"/><Relationship Id="rId2" Type="http://schemas.openxmlformats.org/officeDocument/2006/relationships/image" Target="../media/image1.gif&amp;ehk=H8torFq2B26YLk7Ku"/><Relationship Id="rId1" Type="http://schemas.openxmlformats.org/officeDocument/2006/relationships/hyperlink" Target="https://www.fcny.org/fcny/" TargetMode="External"/><Relationship Id="rId6" Type="http://schemas.openxmlformats.org/officeDocument/2006/relationships/image" Target="../media/image3.jpg"/><Relationship Id="rId5" Type="http://schemas.openxmlformats.org/officeDocument/2006/relationships/hyperlink" Target="http://www.decisionfish.com/" TargetMode="External"/><Relationship Id="rId4" Type="http://schemas.openxmlformats.org/officeDocument/2006/relationships/image" Target="../media/image2.png&amp;ehk=kh8lXEQKmL"/><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8" Type="http://schemas.openxmlformats.org/officeDocument/2006/relationships/image" Target="../media/image13.svg"/><Relationship Id="rId13" Type="http://schemas.openxmlformats.org/officeDocument/2006/relationships/image" Target="../media/image18.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svg"/><Relationship Id="rId2" Type="http://schemas.openxmlformats.org/officeDocument/2006/relationships/image" Target="../media/image7.svg"/><Relationship Id="rId16" Type="http://schemas.openxmlformats.org/officeDocument/2006/relationships/image" Target="../media/image21.svg"/><Relationship Id="rId1" Type="http://schemas.openxmlformats.org/officeDocument/2006/relationships/image" Target="../media/image6.png"/><Relationship Id="rId6" Type="http://schemas.openxmlformats.org/officeDocument/2006/relationships/image" Target="../media/image11.svg"/><Relationship Id="rId11" Type="http://schemas.openxmlformats.org/officeDocument/2006/relationships/image" Target="../media/image16.png"/><Relationship Id="rId5" Type="http://schemas.openxmlformats.org/officeDocument/2006/relationships/image" Target="../media/image10.png"/><Relationship Id="rId15" Type="http://schemas.openxmlformats.org/officeDocument/2006/relationships/image" Target="../media/image20.png"/><Relationship Id="rId10" Type="http://schemas.openxmlformats.org/officeDocument/2006/relationships/image" Target="../media/image15.svg"/><Relationship Id="rId4" Type="http://schemas.openxmlformats.org/officeDocument/2006/relationships/image" Target="../media/image9.svg"/><Relationship Id="rId9" Type="http://schemas.openxmlformats.org/officeDocument/2006/relationships/image" Target="../media/image14.png"/><Relationship Id="rId14" Type="http://schemas.openxmlformats.org/officeDocument/2006/relationships/image" Target="../media/image19.svg"/></Relationships>
</file>

<file path=xl/drawings/_rels/drawing9.xml.rels><?xml version="1.0" encoding="UTF-8" standalone="yes"?>
<Relationships xmlns="http://schemas.openxmlformats.org/package/2006/relationships"><Relationship Id="rId1" Type="http://schemas.openxmlformats.org/officeDocument/2006/relationships/hyperlink" Target="http://www.nber.org/papers/w9487.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289560</xdr:colOff>
      <xdr:row>21</xdr:row>
      <xdr:rowOff>171451</xdr:rowOff>
    </xdr:from>
    <xdr:to>
      <xdr:col>4</xdr:col>
      <xdr:colOff>259080</xdr:colOff>
      <xdr:row>25</xdr:row>
      <xdr:rowOff>80011</xdr:rowOff>
    </xdr:to>
    <xdr:pic>
      <xdr:nvPicPr>
        <xdr:cNvPr id="2" name="Picture 1" descr="&lt;strong&gt;Fund for the City of New York&lt;/strong&gt;">
          <a:hlinkClick xmlns:r="http://schemas.openxmlformats.org/officeDocument/2006/relationships" r:id="rId1"/>
          <a:extLst>
            <a:ext uri="{FF2B5EF4-FFF2-40B4-BE49-F238E27FC236}">
              <a16:creationId xmlns:a16="http://schemas.microsoft.com/office/drawing/2014/main" id="{D7306283-9828-4C2F-AF20-FE51B43468C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480" b="24480"/>
        <a:stretch/>
      </xdr:blipFill>
      <xdr:spPr>
        <a:xfrm>
          <a:off x="1175385" y="5343526"/>
          <a:ext cx="1160145" cy="632460"/>
        </a:xfrm>
        <a:prstGeom prst="rect">
          <a:avLst/>
        </a:prstGeom>
      </xdr:spPr>
    </xdr:pic>
    <xdr:clientData/>
  </xdr:twoCellAnchor>
  <xdr:twoCellAnchor editAs="oneCell">
    <xdr:from>
      <xdr:col>4</xdr:col>
      <xdr:colOff>396240</xdr:colOff>
      <xdr:row>22</xdr:row>
      <xdr:rowOff>61120</xdr:rowOff>
    </xdr:from>
    <xdr:to>
      <xdr:col>7</xdr:col>
      <xdr:colOff>80010</xdr:colOff>
      <xdr:row>25</xdr:row>
      <xdr:rowOff>66240</xdr:rowOff>
    </xdr:to>
    <xdr:pic>
      <xdr:nvPicPr>
        <xdr:cNvPr id="3" name="Picture 2" descr="&lt;strong&gt;New York State&lt;/strong&gt; Geographic Infomration Systems &lt;strong&gt;Association&lt;/strong&gt; (&lt;strong&gt;NYS&lt;/strong&gt; &lt;strong&gt;GIS&lt;/strong&gt; ...">
          <a:hlinkClick xmlns:r="http://schemas.openxmlformats.org/officeDocument/2006/relationships" r:id="rId3"/>
          <a:extLst>
            <a:ext uri="{FF2B5EF4-FFF2-40B4-BE49-F238E27FC236}">
              <a16:creationId xmlns:a16="http://schemas.microsoft.com/office/drawing/2014/main" id="{EC1DAA8A-132C-49CA-9EDD-3FC859483A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77465" y="5414170"/>
          <a:ext cx="1550670" cy="548045"/>
        </a:xfrm>
        <a:prstGeom prst="rect">
          <a:avLst/>
        </a:prstGeom>
      </xdr:spPr>
    </xdr:pic>
    <xdr:clientData/>
  </xdr:twoCellAnchor>
  <xdr:twoCellAnchor editAs="oneCell">
    <xdr:from>
      <xdr:col>7</xdr:col>
      <xdr:colOff>377191</xdr:colOff>
      <xdr:row>22</xdr:row>
      <xdr:rowOff>49530</xdr:rowOff>
    </xdr:from>
    <xdr:to>
      <xdr:col>8</xdr:col>
      <xdr:colOff>567577</xdr:colOff>
      <xdr:row>25</xdr:row>
      <xdr:rowOff>30480</xdr:rowOff>
    </xdr:to>
    <xdr:pic>
      <xdr:nvPicPr>
        <xdr:cNvPr id="4" name="Picture 3">
          <a:hlinkClick xmlns:r="http://schemas.openxmlformats.org/officeDocument/2006/relationships" r:id="rId5"/>
          <a:extLst>
            <a:ext uri="{FF2B5EF4-FFF2-40B4-BE49-F238E27FC236}">
              <a16:creationId xmlns:a16="http://schemas.microsoft.com/office/drawing/2014/main" id="{4CAA02EC-549E-48F9-A3B7-AC6F26E7096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425316" y="5402580"/>
          <a:ext cx="799986" cy="523875"/>
        </a:xfrm>
        <a:prstGeom prst="rect">
          <a:avLst/>
        </a:prstGeom>
      </xdr:spPr>
    </xdr:pic>
    <xdr:clientData/>
  </xdr:twoCellAnchor>
  <xdr:twoCellAnchor>
    <xdr:from>
      <xdr:col>4</xdr:col>
      <xdr:colOff>76200</xdr:colOff>
      <xdr:row>11</xdr:row>
      <xdr:rowOff>228599</xdr:rowOff>
    </xdr:from>
    <xdr:to>
      <xdr:col>8</xdr:col>
      <xdr:colOff>502920</xdr:colOff>
      <xdr:row>13</xdr:row>
      <xdr:rowOff>47624</xdr:rowOff>
    </xdr:to>
    <xdr:sp macro="" textlink="">
      <xdr:nvSpPr>
        <xdr:cNvPr id="5" name="Arrow: Striped Right 4">
          <a:extLst>
            <a:ext uri="{FF2B5EF4-FFF2-40B4-BE49-F238E27FC236}">
              <a16:creationId xmlns:a16="http://schemas.microsoft.com/office/drawing/2014/main" id="{21B66026-D438-4E39-A743-E3752CCBBBE8}"/>
            </a:ext>
          </a:extLst>
        </xdr:cNvPr>
        <xdr:cNvSpPr/>
      </xdr:nvSpPr>
      <xdr:spPr>
        <a:xfrm>
          <a:off x="2152650" y="2895599"/>
          <a:ext cx="2903220" cy="276225"/>
        </a:xfrm>
        <a:prstGeom prst="stripedRightArrow">
          <a:avLst>
            <a:gd name="adj1" fmla="val 44595"/>
            <a:gd name="adj2" fmla="val 50000"/>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35</xdr:row>
      <xdr:rowOff>0</xdr:rowOff>
    </xdr:from>
    <xdr:to>
      <xdr:col>1</xdr:col>
      <xdr:colOff>600075</xdr:colOff>
      <xdr:row>35</xdr:row>
      <xdr:rowOff>295275</xdr:rowOff>
    </xdr:to>
    <xdr:pic>
      <xdr:nvPicPr>
        <xdr:cNvPr id="7" name="Picture 6" descr="Creative Commons License">
          <a:extLst>
            <a:ext uri="{FF2B5EF4-FFF2-40B4-BE49-F238E27FC236}">
              <a16:creationId xmlns:a16="http://schemas.microsoft.com/office/drawing/2014/main" id="{912AE242-424B-43A1-84A9-C6AF898BC01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77819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209550</xdr:colOff>
      <xdr:row>22</xdr:row>
      <xdr:rowOff>9525</xdr:rowOff>
    </xdr:from>
    <xdr:to>
      <xdr:col>11</xdr:col>
      <xdr:colOff>316230</xdr:colOff>
      <xdr:row>25</xdr:row>
      <xdr:rowOff>148667</xdr:rowOff>
    </xdr:to>
    <xdr:pic>
      <xdr:nvPicPr>
        <xdr:cNvPr id="8" name="Picture 7">
          <a:hlinkClick xmlns:r="http://schemas.openxmlformats.org/officeDocument/2006/relationships" r:id="rId8"/>
          <a:extLst>
            <a:ext uri="{FF2B5EF4-FFF2-40B4-BE49-F238E27FC236}">
              <a16:creationId xmlns:a16="http://schemas.microsoft.com/office/drawing/2014/main" id="{51169DAA-02EB-4C70-9DF1-9F68070A8919}"/>
            </a:ext>
          </a:extLst>
        </xdr:cNvPr>
        <xdr:cNvPicPr>
          <a:picLocks noChangeAspect="1"/>
        </xdr:cNvPicPr>
      </xdr:nvPicPr>
      <xdr:blipFill>
        <a:blip xmlns:r="http://schemas.openxmlformats.org/officeDocument/2006/relationships" r:embed="rId9"/>
        <a:stretch>
          <a:fillRect/>
        </a:stretch>
      </xdr:blipFill>
      <xdr:spPr>
        <a:xfrm>
          <a:off x="5476875" y="5362575"/>
          <a:ext cx="1325880" cy="6820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182880</xdr:colOff>
      <xdr:row>3</xdr:row>
      <xdr:rowOff>106681</xdr:rowOff>
    </xdr:from>
    <xdr:ext cx="5986780" cy="11224259"/>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82880" y="746761"/>
          <a:ext cx="5986780" cy="1122425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p>
        <a:p>
          <a:pPr algn="ctr"/>
          <a:endParaRPr lang="en-US" sz="1200" b="1" baseline="0">
            <a:solidFill>
              <a:schemeClr val="tx1"/>
            </a:solidFill>
            <a:effectLst/>
            <a:latin typeface="+mn-lt"/>
            <a:ea typeface="+mn-ea"/>
            <a:cs typeface="+mn-cs"/>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Chicago, Illinois: West Nile Virus #1 and #2:</a:t>
          </a:r>
          <a:r>
            <a:rPr kumimoji="0" lang="en-US" sz="1200" b="0" i="0" u="none" strike="noStrike" kern="0" cap="none" spc="0" normalizeH="0" baseline="0" noProof="0">
              <a:ln>
                <a:noFill/>
              </a:ln>
              <a:solidFill>
                <a:prstClr val="black"/>
              </a:solidFill>
              <a:effectLst/>
              <a:uLnTx/>
              <a:uFillTx/>
              <a:latin typeface="+mn-lt"/>
              <a:ea typeface="Calibri"/>
              <a:cs typeface="Times New Roman"/>
            </a:rPr>
            <a:t> GIS application that supports the identification of mosquito and disease hot spots and supports eradication activities. GIS application went through two phases. Funds invested in phase #2: $380,000 plus $28,000 in annual maintenance. Benefits: $50,000 one time savings for use of components in other systems plus $18,500 annually in reduced labor costs and faster analysis time. Deaths from West Nile Virus reduced from about 25 in 2002 to less than 3 annually in succeeding 4 years through 2006. Number of lives saved potentially in the range of 85 - 90. If life is valued at $1,000,000 as suggested in our ROI model, then benefits to Chicago over ten years could be estimated to be in excess of $200,000,000. A percentage of this amount could be credited to use of GIS…perhaps 10% or $20,000,000.  Application will be adapted for use in dealing with other diseases and could be applied to a serious flu outbreak. [Source: City of Chicago, Molly Mangan, GIS Director]</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Cuyahoga County, Ohio:  Children and Family Services: </a:t>
          </a:r>
          <a:r>
            <a:rPr kumimoji="0" lang="en-US" sz="1200" b="0" i="0" u="none" strike="noStrike" kern="0" cap="none" spc="0" normalizeH="0" baseline="0" noProof="0">
              <a:ln>
                <a:noFill/>
              </a:ln>
              <a:solidFill>
                <a:prstClr val="black"/>
              </a:solidFill>
              <a:effectLst/>
              <a:uLnTx/>
              <a:uFillTx/>
              <a:latin typeface="+mn-lt"/>
              <a:ea typeface="Calibri"/>
              <a:cs typeface="Times New Roman"/>
            </a:rPr>
            <a:t>A combination of automation strategies including the use of the Cuyahoga Enterprise GIS (CEGIS) is expected to improve the efficiency and effectiveness of social services operations. Background Investigations: CEGIS will enable Agency workers to view the neighborhood and house in which they wish to place a foster child allowing the location to be assessed in advance of a site visit and permitting important information to be quickly collected such as proximity to a child’s home neighborhood, nearby schools and community facilities, and the location of any threats such as environmental dangers and areas of high criminal activity. Vehicle Routing and Tracking: Agency managers mentioned the need to properly route drivers and vehicles transporting foster children for home or court visits. CEGIS data can be used to design safe and efficient routes, minimizing risks and reducing vehicle wear and tear, fuel costs and wasted time. Use of automated vehicle location (AVL) technology can keep managers informed about the location of the children in their care when they are being transported.</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      </a:t>
          </a:r>
          <a:r>
            <a:rPr kumimoji="0" lang="en-US" sz="1200" b="1" i="0" u="none" strike="noStrike" kern="0" cap="none" spc="0" normalizeH="0" baseline="0" noProof="0">
              <a:ln>
                <a:noFill/>
              </a:ln>
              <a:solidFill>
                <a:prstClr val="black"/>
              </a:solidFill>
              <a:effectLst/>
              <a:uLnTx/>
              <a:uFillTx/>
              <a:latin typeface="+mn-lt"/>
              <a:ea typeface="Calibri"/>
              <a:cs typeface="Times New Roman"/>
            </a:rPr>
            <a:t>Mobile computers and wireless communications:</a:t>
          </a:r>
          <a:r>
            <a:rPr kumimoji="0" lang="en-US" sz="1200" b="0" i="0" u="none" strike="noStrike" kern="0" cap="none" spc="0" normalizeH="0" baseline="0" noProof="0">
              <a:ln>
                <a:noFill/>
              </a:ln>
              <a:solidFill>
                <a:prstClr val="black"/>
              </a:solidFill>
              <a:effectLst/>
              <a:uLnTx/>
              <a:uFillTx/>
              <a:latin typeface="+mn-lt"/>
              <a:ea typeface="Calibri"/>
              <a:cs typeface="Times New Roman"/>
            </a:rPr>
            <a:t> Use of mobile computers, global positioning devices (GPS), and digital cameras when coupled with wireless communications and remote access to central databases has been found to increase field worker productivity. Workers who can pick up their assignments without first going to their office, and who no longer need to type up hand written field notes – because they have been captured digitally - can remain in the field longer spending more quality time with their clients. Use of digital photographs to document the physical condition of children and their surroundings is one way to insure that no one falls through the cracks. </a:t>
          </a: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      Benefit Calculation: </a:t>
          </a:r>
          <a:r>
            <a:rPr kumimoji="0" lang="en-US" sz="1200" b="0" i="0" u="none" strike="noStrike" kern="0" cap="none" spc="0" normalizeH="0" baseline="0" noProof="0">
              <a:ln>
                <a:noFill/>
              </a:ln>
              <a:solidFill>
                <a:prstClr val="black"/>
              </a:solidFill>
              <a:effectLst/>
              <a:uLnTx/>
              <a:uFillTx/>
              <a:latin typeface="+mn-lt"/>
              <a:ea typeface="Calibri"/>
              <a:cs typeface="Times New Roman"/>
            </a:rPr>
            <a:t>The Department estimates that the productivity of 400 of it’s workers could be increased by 10% through the use of CEGIS in combination with applications software, computer technology and wireless communications. Assuming an average annual salary of $50,000 for each field worker, total personnel costs equal about $20M. Ten percent of this amount yields a $2,000,000 benefit of which a significant amount can be attributed to CEGIS. [Source: Cuyahoga Enterprise Geospatial Information System (CEGIS) Cost Benefit Analysis, August 4, 2006, Michael Baker Inc., and Booz Allen Hamilton. Alan Leidner, analyst]</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San Diego County , California: Mobile Remote Workforce: </a:t>
          </a:r>
          <a:r>
            <a:rPr kumimoji="0" lang="en-US" sz="1200" b="0" i="0" u="none" strike="noStrike" kern="0" cap="none" spc="0" normalizeH="0" baseline="0" noProof="0">
              <a:ln>
                <a:noFill/>
              </a:ln>
              <a:solidFill>
                <a:prstClr val="black"/>
              </a:solidFill>
              <a:effectLst/>
              <a:uLnTx/>
              <a:uFillTx/>
              <a:latin typeface="+mn-lt"/>
              <a:ea typeface="Calibri"/>
              <a:cs typeface="Times New Roman"/>
            </a:rPr>
            <a:t>Public Health Nurses providing direct services to clients in the field were hampered by manual processes and administrative duties. Redesigned business processes and technology enhancements were implemented including standardized information collection (including addresses), improved PHN case tracking system; electronic case assignment and notification in the field; mobile computers providing remote access to cases and data capture; and field access to databases. 2,400 more clients served annually. Cost avoidance value of $8M over three years.  Sustainable increase of 25% in productivity. 75% reduction in time from case referral to customer contact. Referral accuracy up from 2% to 100%.  Success being replicated across enterprise from road repair crews to restaurant inspectors.  Nick Macchione, Deputy Director, Health and Human Services Agency, County of San Diego, 858-616-5996. Nick.macchione@sdcounty.ca.gov [Source: PTI Awards Competition, 2007]</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182880</xdr:colOff>
      <xdr:row>3</xdr:row>
      <xdr:rowOff>106681</xdr:rowOff>
    </xdr:from>
    <xdr:ext cx="5986780" cy="15400019"/>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2880" y="746761"/>
          <a:ext cx="5986780" cy="1540001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p>
        <a:p>
          <a:pPr algn="ctr"/>
          <a:endParaRPr lang="en-US" sz="1200" b="1" baseline="0">
            <a:solidFill>
              <a:schemeClr val="tx1"/>
            </a:solidFill>
            <a:effectLst/>
            <a:latin typeface="+mn-lt"/>
            <a:ea typeface="+mn-ea"/>
            <a:cs typeface="+mn-cs"/>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Cuyahoga County, Ohio:  Economic Development Support: </a:t>
          </a:r>
          <a:r>
            <a:rPr kumimoji="0" lang="en-US" sz="1200" b="0" i="0" u="none" strike="noStrike" kern="0" cap="none" spc="0" normalizeH="0" baseline="0" noProof="0">
              <a:ln>
                <a:noFill/>
              </a:ln>
              <a:solidFill>
                <a:prstClr val="black"/>
              </a:solidFill>
              <a:effectLst/>
              <a:uLnTx/>
              <a:uFillTx/>
              <a:latin typeface="+mn-lt"/>
              <a:ea typeface="Calibri"/>
              <a:cs typeface="Times New Roman"/>
            </a:rPr>
            <a:t>Cuyahoga County is committed to promoting economic development and increasing the number of jobs in the region. It is important for the County to leverage its favorable location on Lake Erie and the Cuyahoga River and it’s strategic position on major highway, rail, water and air routes between the Midwest and the East Coast. The Cuyahoga Enterprise GIS (CEGIS) will be able to support Cuyahoga’s economic development efforts in a number of ways. </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      </a:t>
          </a:r>
          <a:r>
            <a:rPr kumimoji="0" lang="en-US" sz="1200" b="1" i="0" u="none" strike="noStrike" kern="0" cap="none" spc="0" normalizeH="0" baseline="0" noProof="0">
              <a:ln>
                <a:noFill/>
              </a:ln>
              <a:solidFill>
                <a:prstClr val="black"/>
              </a:solidFill>
              <a:effectLst/>
              <a:uLnTx/>
              <a:uFillTx/>
              <a:latin typeface="+mn-lt"/>
              <a:ea typeface="Calibri"/>
              <a:cs typeface="Times New Roman"/>
            </a:rPr>
            <a:t>Economic development web site: </a:t>
          </a:r>
          <a:r>
            <a:rPr kumimoji="0" lang="en-US" sz="1200" b="0" i="0" u="none" strike="noStrike" kern="0" cap="none" spc="0" normalizeH="0" baseline="0" noProof="0">
              <a:ln>
                <a:noFill/>
              </a:ln>
              <a:solidFill>
                <a:prstClr val="black"/>
              </a:solidFill>
              <a:effectLst/>
              <a:uLnTx/>
              <a:uFillTx/>
              <a:latin typeface="+mn-lt"/>
              <a:ea typeface="Calibri"/>
              <a:cs typeface="Times New Roman"/>
            </a:rPr>
            <a:t>Geospatial information and maps presented via the County’s website can provide prospective developers with an attractive introduction to the Cuyahoga region that could motivate them to explore the area in greater depth. GIS features can include a display of available development sites, areas where incentives are available and amenities that make the County an attractive place to do business. The web site can also make it easy for interested developers to get in touch with County Economic Development staff for more in depth conversations. </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      </a:t>
          </a:r>
          <a:r>
            <a:rPr kumimoji="0" lang="en-US" sz="1200" b="1" i="0" u="none" strike="noStrike" kern="0" cap="none" spc="0" normalizeH="0" baseline="0" noProof="0">
              <a:ln>
                <a:noFill/>
              </a:ln>
              <a:solidFill>
                <a:prstClr val="black"/>
              </a:solidFill>
              <a:effectLst/>
              <a:uLnTx/>
              <a:uFillTx/>
              <a:latin typeface="+mn-lt"/>
              <a:ea typeface="Calibri"/>
              <a:cs typeface="Times New Roman"/>
            </a:rPr>
            <a:t>Site assembly: </a:t>
          </a:r>
          <a:r>
            <a:rPr kumimoji="0" lang="en-US" sz="1200" b="0" i="0" u="none" strike="noStrike" kern="0" cap="none" spc="0" normalizeH="0" baseline="0" noProof="0">
              <a:ln>
                <a:noFill/>
              </a:ln>
              <a:solidFill>
                <a:prstClr val="black"/>
              </a:solidFill>
              <a:effectLst/>
              <a:uLnTx/>
              <a:uFillTx/>
              <a:latin typeface="+mn-lt"/>
              <a:ea typeface="Calibri"/>
              <a:cs typeface="Times New Roman"/>
            </a:rPr>
            <a:t>CEGIS can support efforts to assemble development sites and to effectively manage the County’s foreclosure process. This can help the County to assemble a portfolio of attractive sites positioned for development. </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      </a:t>
          </a:r>
          <a:r>
            <a:rPr kumimoji="0" lang="en-US" sz="1200" b="1" i="0" u="none" strike="noStrike" kern="0" cap="none" spc="0" normalizeH="0" baseline="0" noProof="0">
              <a:ln>
                <a:noFill/>
              </a:ln>
              <a:solidFill>
                <a:prstClr val="black"/>
              </a:solidFill>
              <a:effectLst/>
              <a:uLnTx/>
              <a:uFillTx/>
              <a:latin typeface="+mn-lt"/>
              <a:ea typeface="Calibri"/>
              <a:cs typeface="Times New Roman"/>
            </a:rPr>
            <a:t>Useful information: </a:t>
          </a:r>
          <a:r>
            <a:rPr kumimoji="0" lang="en-US" sz="1200" b="0" i="0" u="none" strike="noStrike" kern="0" cap="none" spc="0" normalizeH="0" baseline="0" noProof="0">
              <a:ln>
                <a:noFill/>
              </a:ln>
              <a:solidFill>
                <a:prstClr val="black"/>
              </a:solidFill>
              <a:effectLst/>
              <a:uLnTx/>
              <a:uFillTx/>
              <a:latin typeface="+mn-lt"/>
              <a:ea typeface="Calibri"/>
              <a:cs typeface="Times New Roman"/>
            </a:rPr>
            <a:t>Developers are attracted to jurisdictions that have useful information that is easily available.  Information about parcel ownership, land use, assessment, zoning, utilities, taxes, transportation, crime, education and housing assembled in one place and capable of being displayed on a map for easy viewing and analysis will be greatly appreciated. County development agents with all the facts at their fingertips will be in a much better position to close deals. CEGIS value to local business: Make CEGIS available to private companies: A significant amount of CEGIS information has business value. Street centerlines and a street name and address database can be valuable to businesses that make deliveries and provide services to Cuyahoga residents. Regional financial services companies could utilize County geocoding capabilities to make mailing operations more efficient. Digital imagery can help firms that use automated vehicle location and GPS technologies. Making CEGIS available to private companies can positively impact their bottom line making them more likely to remain and to expand. </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      </a:t>
          </a:r>
          <a:r>
            <a:rPr kumimoji="0" lang="en-US" sz="1200" b="1" i="0" u="none" strike="noStrike" kern="0" cap="none" spc="0" normalizeH="0" baseline="0" noProof="0">
              <a:ln>
                <a:noFill/>
              </a:ln>
              <a:solidFill>
                <a:prstClr val="black"/>
              </a:solidFill>
              <a:effectLst/>
              <a:uLnTx/>
              <a:uFillTx/>
              <a:latin typeface="+mn-lt"/>
              <a:ea typeface="Calibri"/>
              <a:cs typeface="Times New Roman"/>
            </a:rPr>
            <a:t>Analysis:</a:t>
          </a:r>
          <a:r>
            <a:rPr kumimoji="0" lang="en-US" sz="1200" b="0" i="0" u="none" strike="noStrike" kern="0" cap="none" spc="0" normalizeH="0" baseline="0" noProof="0">
              <a:ln>
                <a:noFill/>
              </a:ln>
              <a:solidFill>
                <a:prstClr val="black"/>
              </a:solidFill>
              <a:effectLst/>
              <a:uLnTx/>
              <a:uFillTx/>
              <a:latin typeface="+mn-lt"/>
              <a:ea typeface="Calibri"/>
              <a:cs typeface="Times New Roman"/>
            </a:rPr>
            <a:t> Many local governments including Phoenix and New York City utilize geospatially oriented internet and intranet applications to support economic development activities. In 2005, GeoConnections, the Canadian National Geospatial Agency, published a Guide to Best Practices entitled, “ The Dissemination of Government Geographic Data in Canada.” It states: “In the private sector, geographic data are becoming widely used to support investment decisions, delivery logistics, and marketing. In recent years, increased attention has been paid to the development web-mapping capacity, location-based service support direct to individual consumers, vehicle routing and emergency location, etc. Much use is made of the inherent capability of geographic data to serve as an integrator of diverse data-sets in order to create great potential for decision makers” (Werschuler &amp; Rancourt, p. 11). The report goes on to say, citing Canadian and Australian sources: “Some widely cited statistics, although hard to conclusively calculate and confirm, have indicated that for every $1 spent by government on providing modern high quality geo-scientific data, $4-$10 is spent by the private sector, which in turn resulted in the discovery of new resources worth $100 to $150. Furthermore for every $1 invested in producing spatial information, $4 of benefit were generated within the economy” (Werschuler &amp; Rancourt, pp. 11-12).</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[Sources: Werschuler, Tim &amp; Rancourt, Julie; The Dissemination of Government Geographic Data In Canada: Guide To Best Practices, in </a:t>
          </a:r>
          <a:r>
            <a:rPr kumimoji="0" lang="en-US" sz="1200" b="0" i="1" u="none" strike="noStrike" kern="0" cap="none" spc="0" normalizeH="0" baseline="0" noProof="0">
              <a:ln>
                <a:noFill/>
              </a:ln>
              <a:solidFill>
                <a:prstClr val="black"/>
              </a:solidFill>
              <a:effectLst/>
              <a:uLnTx/>
              <a:uFillTx/>
              <a:latin typeface="+mn-lt"/>
              <a:ea typeface="Calibri"/>
              <a:cs typeface="Times New Roman"/>
            </a:rPr>
            <a:t>GeoConnections,</a:t>
          </a:r>
          <a:r>
            <a:rPr kumimoji="0" lang="en-US" sz="1200" b="0" i="0" u="none" strike="noStrike" kern="0" cap="none" spc="0" normalizeH="0" baseline="0" noProof="0">
              <a:ln>
                <a:noFill/>
              </a:ln>
              <a:solidFill>
                <a:prstClr val="black"/>
              </a:solidFill>
              <a:effectLst/>
              <a:uLnTx/>
              <a:uFillTx/>
              <a:latin typeface="+mn-lt"/>
              <a:ea typeface="Calibri"/>
              <a:cs typeface="Times New Roman"/>
            </a:rPr>
            <a:t> Winter 2005, Version 1.2;</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Cuyahoga Enterprise Geospatial Information System (CEGIS) Cost Benefit Analysis, August 4, 2006, Michael Baker Inc., and Booz Allen Hamilton. Alan Leidner, analyst]</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Phoenix, Arizona: Incentive Zone Locator (IZL): </a:t>
          </a:r>
          <a:r>
            <a:rPr kumimoji="0" lang="en-US" sz="1200" b="0" i="0" u="none" strike="noStrike" kern="0" cap="none" spc="0" normalizeH="0" baseline="0" noProof="0">
              <a:ln>
                <a:noFill/>
              </a:ln>
              <a:solidFill>
                <a:prstClr val="black"/>
              </a:solidFill>
              <a:effectLst/>
              <a:uLnTx/>
              <a:uFillTx/>
              <a:latin typeface="+mn-lt"/>
              <a:ea typeface="Calibri"/>
              <a:cs typeface="Times New Roman"/>
            </a:rPr>
            <a:t>There were frequent inquiries about forms of financial assistance available to companies seeking locations or expansion. IZL was developed. Public can access and enter address and parcel and determine incentive program. Web site has averaged 425 visitors per month. Bruce MacTurk, bruce.macturk@phoenix.gov) [Source: PTI Awards Competition]</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Pheonix, Arizona: Prospector.com Website: </a:t>
          </a:r>
          <a:r>
            <a:rPr kumimoji="0" lang="en-US" sz="1200" b="0" i="0" u="none" strike="noStrike" kern="0" cap="none" spc="0" normalizeH="0" baseline="0" noProof="0">
              <a:ln>
                <a:noFill/>
              </a:ln>
              <a:solidFill>
                <a:prstClr val="black"/>
              </a:solidFill>
              <a:effectLst/>
              <a:uLnTx/>
              <a:uFillTx/>
              <a:latin typeface="+mn-lt"/>
              <a:ea typeface="Calibri"/>
              <a:cs typeface="Times New Roman"/>
            </a:rPr>
            <a:t>Business Development Division markets existing sites and buildings considering Pheonix for expansion or relocation. Wanted a City web site that made useful information available to the public at no charge versus “Costar” a commercial database service that charges a fee. Created Prospector.com. Allows users to search for available commercial building space and vacant sites on the market. Also provides demographic data and business analysis. Averages 60 visits to the web site each day as many at 2,100 visits per month. Includes links to other Phoenix economic development financing and technical assistance programs and services. (Bruce MaxTurk, bruce.macturk@phoenix.gov) [Source: PTI Awards Competition]</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Ulster County, New York: REConnect, an Interactive Mapping Tool: </a:t>
          </a:r>
          <a:r>
            <a:rPr kumimoji="0" lang="en-US" sz="1200" b="0" i="0" u="none" strike="noStrike" kern="0" cap="none" spc="0" normalizeH="0" baseline="0" noProof="0">
              <a:ln>
                <a:noFill/>
              </a:ln>
              <a:solidFill>
                <a:prstClr val="black"/>
              </a:solidFill>
              <a:effectLst/>
              <a:uLnTx/>
              <a:uFillTx/>
              <a:latin typeface="+mn-lt"/>
              <a:ea typeface="Calibri"/>
              <a:cs typeface="Times New Roman"/>
            </a:rPr>
            <a:t>Ulster County REConnect is an interactive mapping tool designed to help you plan your Ulster County adventure. Roughly one-third of the lands and waters of Ulster County are publicly-accessible for everyone. We encourage Ulster County residents and visitors to enjoy a healthy and active lifestyle by taking advantage of these amazing recreational opportunities that exist throughout the County. Results: REConnect makes it easy for residents and visitors to find recreational opportunities that suite their interests and abilities. It is a great support to our tourism industry and has encouraged residents and visitors to go outside and partake in a healthy and physically active lifestyle. </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182880</xdr:colOff>
      <xdr:row>5</xdr:row>
      <xdr:rowOff>106681</xdr:rowOff>
    </xdr:from>
    <xdr:ext cx="5986780" cy="21221699"/>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182880" y="1143001"/>
          <a:ext cx="5986780" cy="2122169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p>
        <a:p>
          <a:pPr algn="ctr"/>
          <a:endParaRPr lang="en-US" sz="1200" b="1" baseline="0">
            <a:solidFill>
              <a:schemeClr val="tx1"/>
            </a:solidFill>
            <a:effectLst/>
            <a:latin typeface="+mn-lt"/>
            <a:ea typeface="+mn-ea"/>
            <a:cs typeface="+mn-cs"/>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Chicago, Illinois: Lots Online Ticketing: </a:t>
          </a:r>
          <a:r>
            <a:rPr kumimoji="0" lang="en-US" sz="1200" b="0" i="0" u="none" strike="noStrike" kern="0" cap="none" spc="0" normalizeH="0" baseline="0" noProof="0">
              <a:ln>
                <a:noFill/>
              </a:ln>
              <a:solidFill>
                <a:prstClr val="black"/>
              </a:solidFill>
              <a:effectLst/>
              <a:uLnTx/>
              <a:uFillTx/>
              <a:latin typeface="+mn-lt"/>
              <a:ea typeface="Calibri"/>
              <a:cs typeface="Times New Roman"/>
            </a:rPr>
            <a:t>Due to inability to identify vacant lots by crews in the field, costs could not be recovered for 80% of lots cleaned by City crews. Use of GIS in the field enabled lot’s to be identified accurately by shape and location which connected to ownership information allowing effective ticketing. Initial investment of $453,000 plus $75,000 annually in maintenance. Ten year cost: $1,203,000. Benefits include $289,000 annually from elimination of Title search service, outside lawyer services for title searches, ticket scanning services. Ten year quantified benefits: $2,890,000. Time to payback: Less than three years. Not calculated: Improved cost recovery because of more accurate identification of parcel owners: Chicago reports that it had been losing $10 million annually on assessments against vacant lot owners for City work done to clean up and cut weeds. Fines and charges were thrown out of court because of bad field information. [Source: City of Chicago, Molly Mangan, GIS Director]</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Cuyahoga County, Ohio: County Auditor’s Department, Dog Licenses: </a:t>
          </a:r>
          <a:r>
            <a:rPr kumimoji="0" lang="en-US" sz="1200" b="0" i="0" u="none" strike="noStrike" kern="0" cap="none" spc="0" normalizeH="0" baseline="0" noProof="0">
              <a:ln>
                <a:noFill/>
              </a:ln>
              <a:solidFill>
                <a:prstClr val="black"/>
              </a:solidFill>
              <a:effectLst/>
              <a:uLnTx/>
              <a:uFillTx/>
              <a:latin typeface="+mn-lt"/>
              <a:ea typeface="Calibri"/>
              <a:cs typeface="Times New Roman"/>
            </a:rPr>
            <a:t>Cuyahoga County imposes a $16 annual dog licensing fee on all County dog owners to offset the costs of supporting County efforts and expenditures to control rabies,  manage the feral dog population and dispose of canine waste. The County Auditor’s Office estimates that 200,000 County households own dogs but do not pay the annual fee resulting in $3.2M in uncollected revenue. Cuyahoga’s GIS (CEGIS) can be an important part of a strategy to improve the collection rate for dog licensing fees. For example: Existing license payers can be mapped to determine the communities with the highest and lowest levels of compliance. Mapping the location of pet shops, pet supply stores and veterinarians can help to identify those County communities with the greatest levels of dog ownership. The County’s limited enforcement staff can then be targeted to those areas. Proprietors of pet shops selling dogs can be required to record the name and addresses of new owners. This information can go into a database used for billing owners. County veterinarians could be asked to check the County’s dog ownership database to check whether owners are up to date on their licensing payments. If not, the payment of any owed fees could be a mandated through the veterinarian. A significant fine for not paying licensing fees complemented by an amnesty period for owners to catch up with their payments could be effective and provide a one time revenue windfall. It might also be interesting to determine whether dog houses located in the back yards of private residences could be identified through the County’s high resolution aerial photography. Some combination of the above strategies could easily yield at least a 10% improvement in licensing fee payment and provide a revenue increase to the County of $320,000 annually. [Source: Cuyahoga Enterprise Geospatial Information System (CEGIS) Cost Benefit Analysis, August 4, 2006, Michael Baker Inc., and Booz Allen Hamilton. Alan Leidner, analyst]</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Indiana Dept of Health </a:t>
          </a:r>
          <a:r>
            <a:rPr kumimoji="0" lang="en-US" sz="1200" b="0" i="0" u="none" strike="noStrike" kern="0" cap="none" spc="0" normalizeH="0" baseline="0" noProof="0">
              <a:ln>
                <a:noFill/>
              </a:ln>
              <a:solidFill>
                <a:prstClr val="black"/>
              </a:solidFill>
              <a:effectLst/>
              <a:uLnTx/>
              <a:uFillTx/>
              <a:latin typeface="+mn-lt"/>
              <a:ea typeface="Calibri"/>
              <a:cs typeface="Times New Roman"/>
            </a:rPr>
            <a:t>found screening of all children on Medicaid for lead poisoning to be prohibitively expensive. Officials geocoded State health records and developed a model that identified high-incidence areas. The analysis revealed that the majority of cases of elevated blood lead in children were concentrated in just a few counties. By redirecting screening effots to these areas, the State saved nearly $2M and secured a grant from CDC for $239,980 that will fund the State’s lead poisoning prevention program. (Cited by St. Louis County Planning Department, Duluth Minnesota, page 73, Land Records Management, 2005: http://www.stlouiscountymn.gov/portals/0/library/land-property/maps/map-documents/Land-Records-Management-Plan.pdf)</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Louisiana and Mississippi </a:t>
          </a:r>
          <a:r>
            <a:rPr kumimoji="0" lang="en-US" sz="1200" b="0" i="0" u="none" strike="noStrike" kern="0" cap="none" spc="0" normalizeH="0" baseline="0" noProof="0">
              <a:ln>
                <a:noFill/>
              </a:ln>
              <a:solidFill>
                <a:prstClr val="black"/>
              </a:solidFill>
              <a:effectLst/>
              <a:uLnTx/>
              <a:uFillTx/>
              <a:latin typeface="+mn-lt"/>
              <a:ea typeface="Calibri"/>
              <a:cs typeface="Times New Roman"/>
            </a:rPr>
            <a:t>are using geoauditing techniques to identify possible </a:t>
          </a:r>
          <a:r>
            <a:rPr kumimoji="0" lang="en-US" sz="1200" b="1" i="0" u="none" strike="noStrike" kern="0" cap="none" spc="0" normalizeH="0" baseline="0" noProof="0">
              <a:ln>
                <a:noFill/>
              </a:ln>
              <a:solidFill>
                <a:prstClr val="black"/>
              </a:solidFill>
              <a:effectLst/>
              <a:uLnTx/>
              <a:uFillTx/>
              <a:latin typeface="+mn-lt"/>
              <a:ea typeface="Calibri"/>
              <a:cs typeface="Times New Roman"/>
            </a:rPr>
            <a:t>food stamp fraud</a:t>
          </a:r>
          <a:r>
            <a:rPr kumimoji="0" lang="en-US" sz="1200" b="0" i="0" u="none" strike="noStrike" kern="0" cap="none" spc="0" normalizeH="0" baseline="0" noProof="0">
              <a:ln>
                <a:noFill/>
              </a:ln>
              <a:solidFill>
                <a:prstClr val="black"/>
              </a:solidFill>
              <a:effectLst/>
              <a:uLnTx/>
              <a:uFillTx/>
              <a:latin typeface="+mn-lt"/>
              <a:ea typeface="Calibri"/>
              <a:cs typeface="Times New Roman"/>
            </a:rPr>
            <a:t> where stamps are redeemed for money instead of being used to purchase food. It is estimated that fraud accounts for about 4% of the $700M federally funded food stamp program. http://www.informationbuilders.com/cgi-shell/press/intpr/f_intpr.pl?intpr_code=05_25_04_la http://searchdatamanagement.techtarget.com/originalContent/0,289142,sid91_gci1213373,00.html</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Lucas County, Ohio: Defending assessed value: </a:t>
          </a:r>
          <a:r>
            <a:rPr kumimoji="0" lang="en-US" sz="1200" b="0" i="0" u="none" strike="noStrike" kern="0" cap="none" spc="0" normalizeH="0" baseline="0" noProof="0">
              <a:ln>
                <a:noFill/>
              </a:ln>
              <a:solidFill>
                <a:prstClr val="black"/>
              </a:solidFill>
              <a:effectLst/>
              <a:uLnTx/>
              <a:uFillTx/>
              <a:latin typeface="+mn-lt"/>
              <a:ea typeface="Calibri"/>
              <a:cs typeface="Times New Roman"/>
            </a:rPr>
            <a:t>The County had difficulty defending assessed values using standard appraisal models. Using GIS tools they were able to create continuous sales price surfaces for factoring location into the valuation model. This has led to a 60% increase in the success of valuations defense. (Cited by St. Louis County Planning Department, Duluth Minnesota, page 75, Land Records Management, 2005: http://www.stlouiscountymn.gov/portals/0/library/land-property/maps/map-documents/Land-Records-Management-Plan.pdf)</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New York City, New York: School bus routing: </a:t>
          </a:r>
          <a:r>
            <a:rPr kumimoji="0" lang="en-US" sz="1200" b="0" i="0" u="none" strike="noStrike" kern="0" cap="none" spc="0" normalizeH="0" baseline="0" noProof="0">
              <a:ln>
                <a:noFill/>
              </a:ln>
              <a:solidFill>
                <a:prstClr val="black"/>
              </a:solidFill>
              <a:effectLst/>
              <a:uLnTx/>
              <a:uFillTx/>
              <a:latin typeface="+mn-lt"/>
              <a:ea typeface="Calibri"/>
              <a:cs typeface="Times New Roman"/>
            </a:rPr>
            <a:t>In late 1970’s Federal Education mandated NYC calculate distance from student residence to school in order to qualify for $30M in school bus funding. Mainframe application using TIGER file. Benefit: $30M direct financial [Alan Leidner, NYC GIS Director, 2004]</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New York City, New York: Watershed filtration avoidance: </a:t>
          </a:r>
          <a:r>
            <a:rPr kumimoji="0" lang="en-US" sz="1200" b="0" i="0" u="none" strike="noStrike" kern="0" cap="none" spc="0" normalizeH="0" baseline="0" noProof="0">
              <a:ln>
                <a:noFill/>
              </a:ln>
              <a:solidFill>
                <a:prstClr val="black"/>
              </a:solidFill>
              <a:effectLst/>
              <a:uLnTx/>
              <a:uFillTx/>
              <a:latin typeface="+mn-lt"/>
              <a:ea typeface="Calibri"/>
              <a:cs typeface="Times New Roman"/>
            </a:rPr>
            <a:t>EPA required NYC to comply with a large number of mandates to avoid building a $10 billion filtration system for its Catskill reservoir system. GIS mandated. Benefit: Avoids $500M to $1B in capital interest payments [Source: Alan Leidner, NYC GIS Director, 2004] </a:t>
          </a:r>
        </a:p>
        <a:p>
          <a:pPr marL="0" marR="0">
            <a:lnSpc>
              <a:spcPct val="107000"/>
            </a:lnSpc>
            <a:spcBef>
              <a:spcPts val="0"/>
            </a:spcBef>
            <a:spcAft>
              <a:spcPts val="0"/>
            </a:spcAft>
          </a:pPr>
          <a:r>
            <a:rPr kumimoji="0" lang="en-US" sz="1200" b="0" i="0" u="none" strike="noStrike" kern="0" cap="none" spc="0" normalizeH="0" baseline="0" noProof="0">
              <a:ln>
                <a:noFill/>
              </a:ln>
              <a:solidFill>
                <a:prstClr val="black"/>
              </a:solidFill>
              <a:effectLst/>
              <a:uLnTx/>
              <a:uFillTx/>
              <a:latin typeface="+mn-lt"/>
              <a:ea typeface="Calibri"/>
              <a:cs typeface="Times New Roman"/>
            </a:rPr>
            <a:t> </a:t>
          </a: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Orange County, Florida: GIS Audits: </a:t>
          </a:r>
          <a:r>
            <a:rPr kumimoji="0" lang="en-US" sz="1200" b="0" i="0" u="none" strike="noStrike" kern="0" cap="none" spc="0" normalizeH="0" baseline="0" noProof="0">
              <a:ln>
                <a:noFill/>
              </a:ln>
              <a:solidFill>
                <a:prstClr val="black"/>
              </a:solidFill>
              <a:effectLst/>
              <a:uLnTx/>
              <a:uFillTx/>
              <a:latin typeface="+mn-lt"/>
              <a:ea typeface="Calibri"/>
              <a:cs typeface="Times New Roman"/>
            </a:rPr>
            <a:t>The GIS Division did a complete review of the database of cable TV customers by geocoding and comparing jurisdictional boundaries. The GIS audit nettled $63,000 in franchise fees and identified customers that had been assigned to the wrong county or area. Subsequently, a cellular telephone audit netter $650,000 and a resort tax audit of condominiums collected $700,000. (Cited by St. Louis County Planning Department, Duluth Minnesota, page 74, Land Records Management, 2005: http://www.stlouiscountymn.gov/portals/0/library/land-property/maps/map-documents/Land-Records-Management-Plan.pdf)</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Phoenix, Arizona: Graffiti Web Services: </a:t>
          </a:r>
          <a:r>
            <a:rPr kumimoji="0" lang="en-US" sz="1200" b="0" i="0" u="none" strike="noStrike" kern="0" cap="none" spc="0" normalizeH="0" baseline="0" noProof="0">
              <a:ln>
                <a:noFill/>
              </a:ln>
              <a:solidFill>
                <a:prstClr val="black"/>
              </a:solidFill>
              <a:effectLst/>
              <a:uLnTx/>
              <a:uFillTx/>
              <a:latin typeface="+mn-lt"/>
              <a:ea typeface="Calibri"/>
              <a:cs typeface="Times New Roman"/>
            </a:rPr>
            <a:t>GIS used to tie graffiti tag found at 88 locations to one perpetrator allowing judge to charge vandal and recoup removal costs. Graffiti Web Services technology has allowed law enforcement staff to follow graffiti trends, find graffiti hotspots and focus resources. Scatter gram tool assisted Maricopa County Sheriffs office to capture vandal of &gt;330 sites. (Jerome E. Miller, 602-495-0127) [Source: PTI Awards Competition]</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Portland, Oregon: Billing cross checks </a:t>
          </a:r>
          <a:r>
            <a:rPr kumimoji="0" lang="en-US" sz="1200" b="0" i="0" u="none" strike="noStrike" kern="0" cap="none" spc="0" normalizeH="0" baseline="0" noProof="0">
              <a:ln>
                <a:noFill/>
              </a:ln>
              <a:solidFill>
                <a:prstClr val="black"/>
              </a:solidFill>
              <a:effectLst/>
              <a:uLnTx/>
              <a:uFillTx/>
              <a:latin typeface="+mn-lt"/>
              <a:ea typeface="Calibri"/>
              <a:cs typeface="Times New Roman"/>
            </a:rPr>
            <a:t>of the City’s cable and franchise customers with outstanding unpaid violations yielded $2.5M in revenue windfall. (Rick Schulte, GIS Director, Portland)</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Saint Paul, Minnesota: Right-of-way permitting: </a:t>
          </a:r>
          <a:r>
            <a:rPr kumimoji="0" lang="en-US" sz="1200" b="0" i="0" u="none" strike="noStrike" kern="0" cap="none" spc="0" normalizeH="0" baseline="0" noProof="0">
              <a:ln>
                <a:noFill/>
              </a:ln>
              <a:solidFill>
                <a:prstClr val="black"/>
              </a:solidFill>
              <a:effectLst/>
              <a:uLnTx/>
              <a:uFillTx/>
              <a:latin typeface="+mn-lt"/>
              <a:ea typeface="Calibri"/>
              <a:cs typeface="Times New Roman"/>
            </a:rPr>
            <a:t>The Public Works Department developed a GIS based right-of-way permit system that sets fees for permits to dig up or obstruct streets. Fees charged are based on street characteristics stored in the GIS. Fees from this system yield revenue of about $800,000 annually. (Cited by St. Louis County Planning Department, Duluth Minnesota, page 73, Land Records Management, 2005: http://www.stlouiscountymn.gov/portals/0/library/land-property/maps/map-documents/Land-Records-Management-Plan.pdf)</a:t>
          </a:r>
        </a:p>
        <a:p>
          <a:pPr marL="0" marR="0">
            <a:lnSpc>
              <a:spcPct val="107000"/>
            </a:lnSpc>
            <a:spcBef>
              <a:spcPts val="0"/>
            </a:spcBef>
            <a:spcAft>
              <a:spcPts val="0"/>
            </a:spcAft>
          </a:pPr>
          <a:endParaRPr kumimoji="0" lang="en-US" sz="1200" b="0" i="0" u="none" strike="noStrike" kern="0" cap="none" spc="0" normalizeH="0" baseline="0" noProof="0">
            <a:ln>
              <a:noFill/>
            </a:ln>
            <a:solidFill>
              <a:prstClr val="black"/>
            </a:solidFill>
            <a:effectLst/>
            <a:uLnTx/>
            <a:uFillTx/>
            <a:latin typeface="+mn-lt"/>
            <a:ea typeface="Calibri"/>
            <a:cs typeface="Times New Roman"/>
          </a:endParaRP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Westerville, Ohio: GIS info used for report to support bond rating: </a:t>
          </a:r>
          <a:r>
            <a:rPr kumimoji="0" lang="en-US" sz="1200" b="0" i="0" u="none" strike="noStrike" kern="0" cap="none" spc="0" normalizeH="0" baseline="0" noProof="0">
              <a:ln>
                <a:noFill/>
              </a:ln>
              <a:solidFill>
                <a:prstClr val="black"/>
              </a:solidFill>
              <a:effectLst/>
              <a:uLnTx/>
              <a:uFillTx/>
              <a:latin typeface="+mn-lt"/>
              <a:ea typeface="Calibri"/>
              <a:cs typeface="Times New Roman"/>
            </a:rPr>
            <a:t>Bond rating upgrade saved more than $1 million over 20 years. [Source: ESRI “Measuring Up..” 2004]</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266253</xdr:colOff>
      <xdr:row>5</xdr:row>
      <xdr:rowOff>2684</xdr:rowOff>
    </xdr:from>
    <xdr:to>
      <xdr:col>1</xdr:col>
      <xdr:colOff>1183470</xdr:colOff>
      <xdr:row>8</xdr:row>
      <xdr:rowOff>169545</xdr:rowOff>
    </xdr:to>
    <xdr:pic>
      <xdr:nvPicPr>
        <xdr:cNvPr id="2" name="Graphic 1" descr="Grou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80603" y="2298209"/>
          <a:ext cx="917217" cy="911716"/>
        </a:xfrm>
        <a:prstGeom prst="rect">
          <a:avLst/>
        </a:prstGeom>
      </xdr:spPr>
    </xdr:pic>
    <xdr:clientData/>
  </xdr:twoCellAnchor>
  <xdr:twoCellAnchor editAs="oneCell">
    <xdr:from>
      <xdr:col>1</xdr:col>
      <xdr:colOff>266253</xdr:colOff>
      <xdr:row>13</xdr:row>
      <xdr:rowOff>83325</xdr:rowOff>
    </xdr:from>
    <xdr:to>
      <xdr:col>1</xdr:col>
      <xdr:colOff>1183470</xdr:colOff>
      <xdr:row>17</xdr:row>
      <xdr:rowOff>1410</xdr:rowOff>
    </xdr:to>
    <xdr:pic>
      <xdr:nvPicPr>
        <xdr:cNvPr id="4" name="Graphic 3" descr="City">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76042" y="3611600"/>
          <a:ext cx="917217" cy="908363"/>
        </a:xfrm>
        <a:prstGeom prst="rect">
          <a:avLst/>
        </a:prstGeom>
      </xdr:spPr>
    </xdr:pic>
    <xdr:clientData/>
  </xdr:twoCellAnchor>
  <xdr:twoCellAnchor editAs="oneCell">
    <xdr:from>
      <xdr:col>1</xdr:col>
      <xdr:colOff>266253</xdr:colOff>
      <xdr:row>21</xdr:row>
      <xdr:rowOff>26175</xdr:rowOff>
    </xdr:from>
    <xdr:to>
      <xdr:col>1</xdr:col>
      <xdr:colOff>1180653</xdr:colOff>
      <xdr:row>24</xdr:row>
      <xdr:rowOff>121425</xdr:rowOff>
    </xdr:to>
    <xdr:pic>
      <xdr:nvPicPr>
        <xdr:cNvPr id="6" name="Graphic 5" descr="Show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71053" y="4874400"/>
          <a:ext cx="914400" cy="914400"/>
        </a:xfrm>
        <a:prstGeom prst="rect">
          <a:avLst/>
        </a:prstGeom>
      </xdr:spPr>
    </xdr:pic>
    <xdr:clientData/>
  </xdr:twoCellAnchor>
  <xdr:twoCellAnchor editAs="oneCell">
    <xdr:from>
      <xdr:col>1</xdr:col>
      <xdr:colOff>171003</xdr:colOff>
      <xdr:row>28</xdr:row>
      <xdr:rowOff>139065</xdr:rowOff>
    </xdr:from>
    <xdr:to>
      <xdr:col>1</xdr:col>
      <xdr:colOff>1085403</xdr:colOff>
      <xdr:row>31</xdr:row>
      <xdr:rowOff>81915</xdr:rowOff>
    </xdr:to>
    <xdr:pic>
      <xdr:nvPicPr>
        <xdr:cNvPr id="8" name="Graphic 7" descr="Map with pi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75803" y="6844665"/>
          <a:ext cx="914400" cy="914400"/>
        </a:xfrm>
        <a:prstGeom prst="rect">
          <a:avLst/>
        </a:prstGeom>
      </xdr:spPr>
    </xdr:pic>
    <xdr:clientData/>
  </xdr:twoCellAnchor>
  <xdr:twoCellAnchor editAs="oneCell">
    <xdr:from>
      <xdr:col>1</xdr:col>
      <xdr:colOff>171003</xdr:colOff>
      <xdr:row>36</xdr:row>
      <xdr:rowOff>47625</xdr:rowOff>
    </xdr:from>
    <xdr:to>
      <xdr:col>1</xdr:col>
      <xdr:colOff>1085403</xdr:colOff>
      <xdr:row>39</xdr:row>
      <xdr:rowOff>0</xdr:rowOff>
    </xdr:to>
    <xdr:pic>
      <xdr:nvPicPr>
        <xdr:cNvPr id="9" name="Graphic 8" descr="Gaug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75803" y="8772525"/>
          <a:ext cx="914400" cy="914400"/>
        </a:xfrm>
        <a:prstGeom prst="rect">
          <a:avLst/>
        </a:prstGeom>
      </xdr:spPr>
    </xdr:pic>
    <xdr:clientData/>
  </xdr:twoCellAnchor>
  <xdr:twoCellAnchor editAs="oneCell">
    <xdr:from>
      <xdr:col>1</xdr:col>
      <xdr:colOff>171003</xdr:colOff>
      <xdr:row>44</xdr:row>
      <xdr:rowOff>104775</xdr:rowOff>
    </xdr:from>
    <xdr:to>
      <xdr:col>1</xdr:col>
      <xdr:colOff>1085403</xdr:colOff>
      <xdr:row>47</xdr:row>
      <xdr:rowOff>47625</xdr:rowOff>
    </xdr:to>
    <xdr:pic>
      <xdr:nvPicPr>
        <xdr:cNvPr id="10" name="Graphic 9" descr="Footprints">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75803" y="10848975"/>
          <a:ext cx="914400" cy="914400"/>
        </a:xfrm>
        <a:prstGeom prst="rect">
          <a:avLst/>
        </a:prstGeom>
      </xdr:spPr>
    </xdr:pic>
    <xdr:clientData/>
  </xdr:twoCellAnchor>
  <xdr:twoCellAnchor editAs="oneCell">
    <xdr:from>
      <xdr:col>1</xdr:col>
      <xdr:colOff>171003</xdr:colOff>
      <xdr:row>52</xdr:row>
      <xdr:rowOff>77115</xdr:rowOff>
    </xdr:from>
    <xdr:to>
      <xdr:col>1</xdr:col>
      <xdr:colOff>1085403</xdr:colOff>
      <xdr:row>55</xdr:row>
      <xdr:rowOff>19965</xdr:rowOff>
    </xdr:to>
    <xdr:pic>
      <xdr:nvPicPr>
        <xdr:cNvPr id="13" name="Graphic 12" descr="Medical">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75803" y="12840615"/>
          <a:ext cx="914400" cy="914400"/>
        </a:xfrm>
        <a:prstGeom prst="rect">
          <a:avLst/>
        </a:prstGeom>
      </xdr:spPr>
    </xdr:pic>
    <xdr:clientData/>
  </xdr:twoCellAnchor>
  <xdr:twoCellAnchor editAs="oneCell">
    <xdr:from>
      <xdr:col>1</xdr:col>
      <xdr:colOff>171003</xdr:colOff>
      <xdr:row>62</xdr:row>
      <xdr:rowOff>161925</xdr:rowOff>
    </xdr:from>
    <xdr:to>
      <xdr:col>1</xdr:col>
      <xdr:colOff>1085403</xdr:colOff>
      <xdr:row>67</xdr:row>
      <xdr:rowOff>66675</xdr:rowOff>
    </xdr:to>
    <xdr:pic>
      <xdr:nvPicPr>
        <xdr:cNvPr id="3" name="Graphic 2" descr="Coins">
          <a:extLst>
            <a:ext uri="{FF2B5EF4-FFF2-40B4-BE49-F238E27FC236}">
              <a16:creationId xmlns:a16="http://schemas.microsoft.com/office/drawing/2014/main" id="{CE6E31F5-765A-4844-AAF5-9B49446209AD}"/>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475803" y="15306675"/>
          <a:ext cx="914400" cy="914400"/>
        </a:xfrm>
        <a:prstGeom prst="rect">
          <a:avLst/>
        </a:prstGeom>
      </xdr:spPr>
    </xdr:pic>
    <xdr:clientData/>
  </xdr:twoCellAnchor>
  <xdr:twoCellAnchor>
    <xdr:from>
      <xdr:col>5</xdr:col>
      <xdr:colOff>104775</xdr:colOff>
      <xdr:row>6</xdr:row>
      <xdr:rowOff>278130</xdr:rowOff>
    </xdr:from>
    <xdr:to>
      <xdr:col>5</xdr:col>
      <xdr:colOff>1181100</xdr:colOff>
      <xdr:row>8</xdr:row>
      <xdr:rowOff>30480</xdr:rowOff>
    </xdr:to>
    <xdr:sp macro="" textlink="">
      <xdr:nvSpPr>
        <xdr:cNvPr id="5" name="Arrow: Striped Right 4">
          <a:extLst>
            <a:ext uri="{FF2B5EF4-FFF2-40B4-BE49-F238E27FC236}">
              <a16:creationId xmlns:a16="http://schemas.microsoft.com/office/drawing/2014/main" id="{59FB133B-DDC7-46E6-AF74-DC9B6201CF7A}"/>
            </a:ext>
          </a:extLst>
        </xdr:cNvPr>
        <xdr:cNvSpPr/>
      </xdr:nvSpPr>
      <xdr:spPr>
        <a:xfrm>
          <a:off x="5362575" y="1811655"/>
          <a:ext cx="1076325" cy="276225"/>
        </a:xfrm>
        <a:prstGeom prst="stripedRightArrow">
          <a:avLst>
            <a:gd name="adj1" fmla="val 44595"/>
            <a:gd name="adj2" fmla="val 50000"/>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161924</xdr:colOff>
      <xdr:row>14</xdr:row>
      <xdr:rowOff>318135</xdr:rowOff>
    </xdr:from>
    <xdr:to>
      <xdr:col>5</xdr:col>
      <xdr:colOff>1152524</xdr:colOff>
      <xdr:row>16</xdr:row>
      <xdr:rowOff>24765</xdr:rowOff>
    </xdr:to>
    <xdr:sp macro="" textlink="">
      <xdr:nvSpPr>
        <xdr:cNvPr id="12" name="Arrow: Striped Right 11">
          <a:extLst>
            <a:ext uri="{FF2B5EF4-FFF2-40B4-BE49-F238E27FC236}">
              <a16:creationId xmlns:a16="http://schemas.microsoft.com/office/drawing/2014/main" id="{77A06300-23A3-4DE2-804B-B2F4C197532F}"/>
            </a:ext>
          </a:extLst>
        </xdr:cNvPr>
        <xdr:cNvSpPr/>
      </xdr:nvSpPr>
      <xdr:spPr>
        <a:xfrm>
          <a:off x="4528184" y="3579495"/>
          <a:ext cx="2335530" cy="274320"/>
        </a:xfrm>
        <a:prstGeom prst="stripedRightArrow">
          <a:avLst>
            <a:gd name="adj1" fmla="val 44595"/>
            <a:gd name="adj2" fmla="val 50000"/>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74293</xdr:colOff>
      <xdr:row>22</xdr:row>
      <xdr:rowOff>323850</xdr:rowOff>
    </xdr:from>
    <xdr:to>
      <xdr:col>5</xdr:col>
      <xdr:colOff>1198243</xdr:colOff>
      <xdr:row>24</xdr:row>
      <xdr:rowOff>34290</xdr:rowOff>
    </xdr:to>
    <xdr:sp macro="" textlink="">
      <xdr:nvSpPr>
        <xdr:cNvPr id="15" name="Arrow: Striped Right 14">
          <a:extLst>
            <a:ext uri="{FF2B5EF4-FFF2-40B4-BE49-F238E27FC236}">
              <a16:creationId xmlns:a16="http://schemas.microsoft.com/office/drawing/2014/main" id="{5755F97B-48B2-4435-8042-81C36445A045}"/>
            </a:ext>
          </a:extLst>
        </xdr:cNvPr>
        <xdr:cNvSpPr/>
      </xdr:nvSpPr>
      <xdr:spPr>
        <a:xfrm>
          <a:off x="4093843" y="5514975"/>
          <a:ext cx="2362200" cy="272415"/>
        </a:xfrm>
        <a:prstGeom prst="stripedRightArrow">
          <a:avLst>
            <a:gd name="adj1" fmla="val 44595"/>
            <a:gd name="adj2" fmla="val 50000"/>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55245</xdr:colOff>
      <xdr:row>37</xdr:row>
      <xdr:rowOff>405765</xdr:rowOff>
    </xdr:from>
    <xdr:to>
      <xdr:col>5</xdr:col>
      <xdr:colOff>1196340</xdr:colOff>
      <xdr:row>39</xdr:row>
      <xdr:rowOff>116205</xdr:rowOff>
    </xdr:to>
    <xdr:sp macro="" textlink="">
      <xdr:nvSpPr>
        <xdr:cNvPr id="18" name="Arrow: Striped Right 17">
          <a:extLst>
            <a:ext uri="{FF2B5EF4-FFF2-40B4-BE49-F238E27FC236}">
              <a16:creationId xmlns:a16="http://schemas.microsoft.com/office/drawing/2014/main" id="{6DA64FD4-D9B0-4934-BD21-6AE4A98D9C22}"/>
            </a:ext>
          </a:extLst>
        </xdr:cNvPr>
        <xdr:cNvSpPr/>
      </xdr:nvSpPr>
      <xdr:spPr>
        <a:xfrm>
          <a:off x="5313045" y="9178290"/>
          <a:ext cx="1141095" cy="453390"/>
        </a:xfrm>
        <a:prstGeom prst="stripedRightArrow">
          <a:avLst>
            <a:gd name="adj1" fmla="val 44595"/>
            <a:gd name="adj2" fmla="val 50000"/>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45720</xdr:colOff>
      <xdr:row>45</xdr:row>
      <xdr:rowOff>405765</xdr:rowOff>
    </xdr:from>
    <xdr:to>
      <xdr:col>5</xdr:col>
      <xdr:colOff>1196340</xdr:colOff>
      <xdr:row>47</xdr:row>
      <xdr:rowOff>116205</xdr:rowOff>
    </xdr:to>
    <xdr:sp macro="" textlink="">
      <xdr:nvSpPr>
        <xdr:cNvPr id="19" name="Arrow: Striped Right 18">
          <a:extLst>
            <a:ext uri="{FF2B5EF4-FFF2-40B4-BE49-F238E27FC236}">
              <a16:creationId xmlns:a16="http://schemas.microsoft.com/office/drawing/2014/main" id="{BB42E0BE-C31A-4C58-B2FC-280C90DB14AE}"/>
            </a:ext>
          </a:extLst>
        </xdr:cNvPr>
        <xdr:cNvSpPr/>
      </xdr:nvSpPr>
      <xdr:spPr>
        <a:xfrm>
          <a:off x="5303520" y="11149965"/>
          <a:ext cx="1150620" cy="453390"/>
        </a:xfrm>
        <a:prstGeom prst="stripedRightArrow">
          <a:avLst>
            <a:gd name="adj1" fmla="val 44595"/>
            <a:gd name="adj2" fmla="val 50000"/>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1087755</xdr:colOff>
      <xdr:row>1</xdr:row>
      <xdr:rowOff>3810</xdr:rowOff>
    </xdr:from>
    <xdr:to>
      <xdr:col>3</xdr:col>
      <xdr:colOff>1171575</xdr:colOff>
      <xdr:row>2</xdr:row>
      <xdr:rowOff>7620</xdr:rowOff>
    </xdr:to>
    <xdr:sp macro="" textlink="">
      <xdr:nvSpPr>
        <xdr:cNvPr id="7" name="Rectangle 6">
          <a:extLst>
            <a:ext uri="{FF2B5EF4-FFF2-40B4-BE49-F238E27FC236}">
              <a16:creationId xmlns:a16="http://schemas.microsoft.com/office/drawing/2014/main" id="{9B3CCC75-D8B9-467C-AA94-199502156E00}"/>
            </a:ext>
          </a:extLst>
        </xdr:cNvPr>
        <xdr:cNvSpPr/>
      </xdr:nvSpPr>
      <xdr:spPr>
        <a:xfrm>
          <a:off x="2630805" y="394335"/>
          <a:ext cx="1322070" cy="260985"/>
        </a:xfrm>
        <a:prstGeom prst="rect">
          <a:avLst/>
        </a:prstGeom>
        <a:solidFill>
          <a:schemeClr val="accent1">
            <a:lumMod val="40000"/>
            <a:lumOff val="60000"/>
            <a:alpha val="32941"/>
          </a:schemeClr>
        </a:solidFill>
        <a:ln>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15240</xdr:colOff>
      <xdr:row>16</xdr:row>
      <xdr:rowOff>7620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8120" y="2948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7620</xdr:colOff>
      <xdr:row>16</xdr:row>
      <xdr:rowOff>30480</xdr:rowOff>
    </xdr:from>
    <xdr:ext cx="5958840" cy="9673802"/>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0" y="2971800"/>
          <a:ext cx="5958840" cy="967380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b="1">
              <a:solidFill>
                <a:schemeClr val="tx1"/>
              </a:solidFill>
              <a:effectLst/>
              <a:latin typeface="+mn-lt"/>
              <a:ea typeface="+mn-ea"/>
              <a:cs typeface="+mn-cs"/>
            </a:rPr>
            <a:t>Background</a:t>
          </a:r>
          <a:r>
            <a:rPr lang="en-US" sz="1200" b="1" baseline="0">
              <a:solidFill>
                <a:schemeClr val="tx1"/>
              </a:solidFill>
              <a:effectLst/>
              <a:latin typeface="+mn-lt"/>
              <a:ea typeface="+mn-ea"/>
              <a:cs typeface="+mn-cs"/>
            </a:rPr>
            <a:t> Information and Case Examples</a:t>
          </a:r>
          <a:endParaRPr lang="en-US" sz="1200" b="1">
            <a:solidFill>
              <a:schemeClr val="tx1"/>
            </a:solidFill>
            <a:effectLst/>
            <a:latin typeface="+mn-lt"/>
            <a:ea typeface="+mn-ea"/>
            <a:cs typeface="+mn-cs"/>
          </a:endParaRPr>
        </a:p>
        <a:p>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Background:</a:t>
          </a:r>
          <a:r>
            <a:rPr lang="en-US" sz="1200">
              <a:solidFill>
                <a:schemeClr val="tx1"/>
              </a:solidFill>
              <a:effectLst/>
              <a:latin typeface="+mn-lt"/>
              <a:ea typeface="+mn-ea"/>
              <a:cs typeface="+mn-cs"/>
            </a:rPr>
            <a:t> U.S. Census population counts and estimates are utilized to determine the amounts of federal and state funding to county and municipal governments.  In a Brookings Institution web article published on November 30, 2004 the authors state, “…85 percent of federal grants to states and local governments, such as Section 8 housing, job training and other employment programs, are distributed on the basis of formulas derived from census population and income data (amounting to $283 billion in fiscal year 2000, according to the GAO report GAO-03-178).” Sabety, Pari; Reamer, Andrew and Clark, Lindsay November 30, 2004. Understanding Our Communities: Funding the American Community Survey. </a:t>
          </a:r>
          <a:r>
            <a:rPr lang="en-US" sz="1200" i="1">
              <a:solidFill>
                <a:schemeClr val="tx1"/>
              </a:solidFill>
              <a:effectLst/>
              <a:latin typeface="+mn-lt"/>
              <a:ea typeface="+mn-ea"/>
              <a:cs typeface="+mn-cs"/>
            </a:rPr>
            <a:t>The Brookings Institution, Cities and Suburbs</a:t>
          </a:r>
          <a:r>
            <a:rPr lang="en-US" sz="1200" i="1">
              <a:solidFill>
                <a:sysClr val="windowText" lastClr="000000"/>
              </a:solidFill>
              <a:effectLst/>
              <a:latin typeface="+mn-lt"/>
              <a:ea typeface="+mn-ea"/>
              <a:cs typeface="+mn-cs"/>
            </a:rPr>
            <a:t>. </a:t>
          </a:r>
          <a:r>
            <a:rPr lang="en-US" sz="1200" i="0">
              <a:solidFill>
                <a:sysClr val="windowText" lastClr="000000"/>
              </a:solidFill>
              <a:effectLst/>
              <a:latin typeface="+mn-lt"/>
              <a:ea typeface="+mn-ea"/>
              <a:cs typeface="+mn-cs"/>
            </a:rPr>
            <a:t>http://www.brookings.edu/views/op-ed/reamer/20041130.htm</a:t>
          </a:r>
          <a:r>
            <a:rPr lang="en-US" sz="1200" i="0" baseline="0">
              <a:solidFill>
                <a:sysClr val="windowText" lastClr="000000"/>
              </a:solidFill>
              <a:effectLst/>
              <a:latin typeface="+mn-lt"/>
              <a:ea typeface="+mn-ea"/>
              <a:cs typeface="+mn-cs"/>
            </a:rPr>
            <a:t> (accessed August 2, 2006)</a:t>
          </a:r>
          <a:endParaRPr lang="en-US" sz="1200" i="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Delaware County, Ohio: </a:t>
          </a:r>
          <a:r>
            <a:rPr lang="en-US" sz="1200">
              <a:solidFill>
                <a:schemeClr val="tx1"/>
              </a:solidFill>
              <a:effectLst/>
              <a:latin typeface="+mn-lt"/>
              <a:ea typeface="+mn-ea"/>
              <a:cs typeface="+mn-cs"/>
            </a:rPr>
            <a:t>In an interview with Shoreh Elhami , GIS Director of Delaware County, Ohio, Ms. Elhami reports that compiling a comprehensive address database with the assistance of the County’s enterprise GIS,  increased their 2000 Census headcount by about 30,000 persons in a County whose total population in the 2000 Census was 110,000. This represents a 37.5% increase in census count. Ms. Elhami estimates that each County resident counted represents $350 in federal and state assistance to the County for a total annual benefit of approximately $10,500,000 attributable to the use of GIS.  [Source: 2006 Interview with Shoreh Elhami, conducted by Alan Leidner, Booz Allen Hamilton for work on the Cuyahoga County GIS ROI Study]</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New York City, New York</a:t>
          </a:r>
          <a:r>
            <a:rPr lang="en-US" sz="1200">
              <a:solidFill>
                <a:schemeClr val="tx1"/>
              </a:solidFill>
              <a:effectLst/>
              <a:latin typeface="+mn-lt"/>
              <a:ea typeface="+mn-ea"/>
              <a:cs typeface="+mn-cs"/>
            </a:rPr>
            <a:t>: In an interview with Joseph Salvo of the Census Division of New York City’s Department of City Planning, Mr. Salvo reports that by comparing and analyzing a number of different address databases including those of the City, the Census Bureau and Bell Atlantic, approximately 150,000 households were added to NYC’s 2000 census rolls. This represents about 390,000 individuals (2.6 persons per household) or about 5% of the City’s population. Using a conservative per person estimate of $100, the annual value, in federal and state aid, for this additional headcount is estimated at $39,000,000. [Source: 2006 Interview with Joe Salvo, NYC DCP conducted by Alan Leidner, Booz Allen Hamilton for work on the Cuyahoga County GIS ROI Study]</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r>
            <a:rPr lang="en-US" sz="1200" b="1">
              <a:solidFill>
                <a:schemeClr val="tx1"/>
              </a:solidFill>
              <a:effectLst/>
              <a:latin typeface="+mn-lt"/>
              <a:ea typeface="+mn-ea"/>
              <a:cs typeface="+mn-cs"/>
            </a:rPr>
            <a:t>Phoenix, Arizona, Mid-Decade Census Address List: </a:t>
          </a:r>
          <a:r>
            <a:rPr lang="en-US" sz="1200">
              <a:solidFill>
                <a:schemeClr val="tx1"/>
              </a:solidFill>
              <a:effectLst/>
              <a:latin typeface="+mn-lt"/>
              <a:ea typeface="+mn-ea"/>
              <a:cs typeface="+mn-cs"/>
            </a:rPr>
            <a:t>Phoenix is participating in a special mid-decade census of Maricopa County. With 1.4 million people, the city relies on accurate population count to obtain state-shared revenue valued at $432 per year per person. Phoenix arranged for data sharing agreements with the USPS and Maricopa County Assessor’s Office. USPS provided addresses by ZIP code and the Assessor provided parcel locations with property use categories. Over 605,000 standardized and validated addresses were delivered so Census will have a complete address list. Lessons learned will be used to improve the 2010 Census. (Get an estimate of numbers identified who otherwise would not have been counted.) (Tom Elder, </a:t>
          </a:r>
          <a:r>
            <a:rPr lang="en-US" sz="1200" u="sng">
              <a:solidFill>
                <a:schemeClr val="tx1"/>
              </a:solidFill>
              <a:effectLst/>
              <a:latin typeface="+mn-lt"/>
              <a:ea typeface="+mn-ea"/>
              <a:cs typeface="+mn-cs"/>
              <a:hlinkClick xmlns:r="http://schemas.openxmlformats.org/officeDocument/2006/relationships" r:id=""/>
            </a:rPr>
            <a:t>tom.elder@phoenix.gov</a:t>
          </a:r>
          <a:r>
            <a:rPr lang="en-US" sz="1200">
              <a:solidFill>
                <a:schemeClr val="tx1"/>
              </a:solidFill>
              <a:effectLst/>
              <a:latin typeface="+mn-lt"/>
              <a:ea typeface="+mn-ea"/>
              <a:cs typeface="+mn-cs"/>
            </a:rPr>
            <a:t>) [Source: PTI Awards Competition]</a:t>
          </a:r>
        </a:p>
        <a:p>
          <a:endParaRPr lang="en-US" sz="1200">
            <a:solidFill>
              <a:schemeClr val="tx1"/>
            </a:solidFill>
            <a:effectLst/>
            <a:latin typeface="+mn-lt"/>
            <a:ea typeface="+mn-ea"/>
            <a:cs typeface="+mn-cs"/>
          </a:endParaRPr>
        </a:p>
        <a:p>
          <a:r>
            <a:rPr lang="en-US" sz="1200" b="1">
              <a:solidFill>
                <a:schemeClr val="tx1"/>
              </a:solidFill>
              <a:effectLst/>
              <a:latin typeface="+mn-lt"/>
              <a:ea typeface="+mn-ea"/>
              <a:cs typeface="+mn-cs"/>
            </a:rPr>
            <a:t>St. Paul, Minnesota, GIS Division</a:t>
          </a:r>
          <a:r>
            <a:rPr lang="en-US" sz="1200">
              <a:solidFill>
                <a:schemeClr val="tx1"/>
              </a:solidFill>
              <a:effectLst/>
              <a:latin typeface="+mn-lt"/>
              <a:ea typeface="+mn-ea"/>
              <a:cs typeface="+mn-cs"/>
            </a:rPr>
            <a:t>: St. Paul participated in the local update of census addresses (LUCA) and was able to identify 1,099 housing units the Federal Census Bureau had missed. The 2,900 (note: about 1% of St. Paul’s population of approx.. 295,000) people identified as living in these units gives the City an additional estimated $5 million in Federal funding over a 10 year period. At $500,000 annually this amounts to a value of $172 for each person found. (Cited by St. Louis County Planning Department, Duluth Minnesota, page 73, Land Records Management, 2005: http://www.stlouiscountymn.gov/portals/0/library/land-property/maps/map-documents/Land-Records-Management-Plan.pdf)</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7620</xdr:colOff>
      <xdr:row>16</xdr:row>
      <xdr:rowOff>121920</xdr:rowOff>
    </xdr:from>
    <xdr:ext cx="5989320" cy="1540764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90500" y="3467100"/>
          <a:ext cx="5989320" cy="154076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p>
        <a:p>
          <a:pPr algn="ctr"/>
          <a:endParaRPr lang="en-US" sz="1200" b="1" baseline="0">
            <a:solidFill>
              <a:schemeClr val="tx1"/>
            </a:solidFill>
            <a:effectLst/>
            <a:latin typeface="+mn-lt"/>
            <a:ea typeface="+mn-ea"/>
            <a:cs typeface="+mn-cs"/>
          </a:endParaRPr>
        </a:p>
        <a:p>
          <a:pPr algn="l"/>
          <a:r>
            <a:rPr lang="en-US" sz="1200" b="1" baseline="0">
              <a:solidFill>
                <a:schemeClr val="tx1"/>
              </a:solidFill>
              <a:effectLst/>
              <a:latin typeface="+mn-lt"/>
              <a:ea typeface="+mn-ea"/>
              <a:cs typeface="+mn-cs"/>
            </a:rPr>
            <a:t>Examples with Percentage Increases Included</a:t>
          </a:r>
          <a:endParaRPr lang="en-US" sz="1200" b="1">
            <a:solidFill>
              <a:schemeClr val="tx1"/>
            </a:solidFill>
            <a:effectLst/>
            <a:latin typeface="+mn-lt"/>
            <a:ea typeface="+mn-ea"/>
            <a:cs typeface="+mn-cs"/>
          </a:endParaRPr>
        </a:p>
        <a:p>
          <a:endParaRPr lang="en-US" sz="1200" b="1">
            <a:solidFill>
              <a:schemeClr val="tx1"/>
            </a:solidFill>
            <a:effectLst/>
            <a:latin typeface="+mn-lt"/>
            <a:ea typeface="+mn-ea"/>
            <a:cs typeface="+mn-cs"/>
          </a:endParaRPr>
        </a:p>
        <a:p>
          <a:r>
            <a:rPr lang="en-US" sz="1200" b="1">
              <a:effectLst/>
              <a:latin typeface="+mn-lt"/>
              <a:ea typeface="Calibri"/>
              <a:cs typeface="Times New Roman"/>
            </a:rPr>
            <a:t>Cuyahoga County, Ohio</a:t>
          </a:r>
          <a:r>
            <a:rPr lang="en-US" sz="1200">
              <a:effectLst/>
              <a:latin typeface="+mn-lt"/>
              <a:ea typeface="Calibri"/>
              <a:cs typeface="Times New Roman"/>
            </a:rPr>
            <a:t>: Cuyahoga property tax managers estimate that the discovery of previously unidentified improvements and untaxed parcels will lead to a 0.5% or $5,000,000 increase in annual property tax collections which now total approximately $1.0B annually.</a:t>
          </a:r>
          <a:r>
            <a:rPr lang="en-US" sz="1200" b="1">
              <a:effectLst/>
              <a:latin typeface="+mn-lt"/>
              <a:ea typeface="Calibri"/>
              <a:cs typeface="Times New Roman"/>
            </a:rPr>
            <a:t> </a:t>
          </a:r>
          <a:r>
            <a:rPr lang="en-US" sz="1200">
              <a:effectLst/>
              <a:latin typeface="+mn-lt"/>
              <a:ea typeface="Calibri"/>
              <a:cs typeface="Times New Roman"/>
            </a:rPr>
            <a:t>Realizing these benefits will depend upon the systematic examination of the aerial imagery of each parcel in conjunction with property records to spot undocumented improvements, information gaps and inaccuracies. [Source: Cuyahoga Enterpise Geospatial Information System (CEGIS) Cost Benefit Analysis, August 4, 2006, Michael Baker Inc., and Booz Allen Hamilton. Alan Leidner, analyst]</a:t>
          </a:r>
        </a:p>
        <a:p>
          <a:endParaRPr lang="en-US" sz="1200">
            <a:solidFill>
              <a:schemeClr val="tx1"/>
            </a:solidFill>
            <a:effectLst/>
            <a:latin typeface="+mn-lt"/>
            <a:ea typeface="+mn-ea"/>
            <a:cs typeface="+mn-cs"/>
          </a:endParaRPr>
        </a:p>
        <a:p>
          <a:pPr marL="0" marR="0">
            <a:lnSpc>
              <a:spcPct val="107000"/>
            </a:lnSpc>
            <a:spcBef>
              <a:spcPts val="0"/>
            </a:spcBef>
            <a:spcAft>
              <a:spcPts val="800"/>
            </a:spcAft>
          </a:pPr>
          <a:r>
            <a:rPr lang="en-US" sz="1200" b="1">
              <a:effectLst/>
              <a:latin typeface="+mn-lt"/>
              <a:ea typeface="Calibri"/>
              <a:cs typeface="Times New Roman"/>
            </a:rPr>
            <a:t>Citrus County, Florida</a:t>
          </a:r>
          <a:r>
            <a:rPr lang="en-US" sz="1200">
              <a:effectLst/>
              <a:latin typeface="+mn-lt"/>
              <a:ea typeface="Calibri"/>
              <a:cs typeface="Times New Roman"/>
            </a:rPr>
            <a:t>: Used GIS in combination with digital orthophotography to detect unreported new construction and to improve the property database and aid assessment. The project added tax revenue of $200 million from previously unreported property improvements, or about 5% of the annual tax base. (Cited by St. Louis County Planning Department, Duluth Minnesota, page 75, Land Records Management, 2005: http://www.stlouiscountymn.gov/portals/0/library/land-property/maps/map-documents/Land-Records-Management-Plan.pdf)</a:t>
          </a:r>
        </a:p>
        <a:p>
          <a:pPr marL="0" marR="0">
            <a:lnSpc>
              <a:spcPct val="107000"/>
            </a:lnSpc>
            <a:spcBef>
              <a:spcPts val="0"/>
            </a:spcBef>
            <a:spcAft>
              <a:spcPts val="800"/>
            </a:spcAft>
          </a:pPr>
          <a:r>
            <a:rPr lang="en-US" sz="1200" b="1">
              <a:effectLst/>
              <a:latin typeface="+mn-lt"/>
              <a:ea typeface="Calibri"/>
              <a:cs typeface="Times New Roman"/>
            </a:rPr>
            <a:t>Washenaw County, Michigan </a:t>
          </a:r>
          <a:r>
            <a:rPr lang="en-US" sz="1200">
              <a:effectLst/>
              <a:latin typeface="+mn-lt"/>
              <a:ea typeface="Calibri"/>
              <a:cs typeface="Times New Roman"/>
            </a:rPr>
            <a:t>found 10,000 parcels missing from tax rolls. Oblique angle photo vendor estimates a 3% increase in revenue is possible using regularly updated aerial photography and photo interpretation methods. [Source: PTI GIS ROI Methodology, Alan Leidner] </a:t>
          </a:r>
          <a:r>
            <a:rPr lang="en-US" sz="1200" baseline="0">
              <a:effectLst/>
              <a:latin typeface="+mn-lt"/>
              <a:ea typeface="Calibri"/>
              <a:cs typeface="Times New Roman"/>
            </a:rPr>
            <a:t>Washtenaw County also used GIS-based automation of property address updates to boost property tax collection by decreasing the return rate of special assessment mailings from 10% to 1%. [Source: PTI Awards Competition, 2006]</a:t>
          </a:r>
          <a:endParaRPr lang="en-US" sz="1200">
            <a:effectLst/>
            <a:latin typeface="+mn-lt"/>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Additional</a:t>
          </a:r>
          <a:r>
            <a:rPr lang="en-US" sz="1200" b="1" baseline="0">
              <a:effectLst/>
            </a:rPr>
            <a:t> Examples with Dollar Increases or Other Benefits Included</a:t>
          </a:r>
          <a:endParaRPr lang="en-US" sz="1200" b="1">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a:lnSpc>
              <a:spcPct val="107000"/>
            </a:lnSpc>
            <a:spcBef>
              <a:spcPts val="0"/>
            </a:spcBef>
            <a:spcAft>
              <a:spcPts val="800"/>
            </a:spcAft>
          </a:pPr>
          <a:r>
            <a:rPr lang="en-US" sz="1200" b="1">
              <a:effectLst/>
              <a:latin typeface="+mn-lt"/>
              <a:ea typeface="Calibri"/>
              <a:cs typeface="Times New Roman"/>
            </a:rPr>
            <a:t>Bartlett, Tennessee:</a:t>
          </a:r>
          <a:r>
            <a:rPr lang="en-US" sz="1200">
              <a:effectLst/>
              <a:latin typeface="+mn-lt"/>
              <a:ea typeface="Calibri"/>
              <a:cs typeface="Times New Roman"/>
            </a:rPr>
            <a:t> Geoaudit of vehicle location showed many vehicles were inappropriately listed as being located outside city limits when the addresses indicated that they were within City limits: Geocoding showed 2,100 households should be paying vehicle fees leading to $52,000 annually. [Source: ESRI “Measuring Up..” 2004]</a:t>
          </a:r>
        </a:p>
        <a:p>
          <a:pPr marL="0" marR="0">
            <a:lnSpc>
              <a:spcPct val="107000"/>
            </a:lnSpc>
            <a:spcBef>
              <a:spcPts val="0"/>
            </a:spcBef>
            <a:spcAft>
              <a:spcPts val="800"/>
            </a:spcAft>
          </a:pPr>
          <a:r>
            <a:rPr lang="en-US" sz="1200" b="1">
              <a:effectLst/>
              <a:latin typeface="+mn-lt"/>
              <a:ea typeface="Calibri"/>
              <a:cs typeface="Times New Roman"/>
            </a:rPr>
            <a:t>Bernalillo County, New Mexico:</a:t>
          </a:r>
          <a:r>
            <a:rPr lang="en-US" sz="1200">
              <a:effectLst/>
              <a:latin typeface="+mn-lt"/>
              <a:ea typeface="Calibri"/>
              <a:cs typeface="Times New Roman"/>
            </a:rPr>
            <a:t> The county overlaid digital orthophotography on the parcel base and verified the use status of properties with the tax rolls. The County uncovered $1.4 billion worth of unsurveyed or under undervalued properties. As a result tax revenue was increased by $6 million annually. (Cited by St. Louis County Planning Department, Duluth Minnesota, page 75,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Cuyahoga County, Ohio: Improved tax enforcement: </a:t>
          </a:r>
          <a:r>
            <a:rPr lang="en-US" sz="1200">
              <a:effectLst/>
            </a:rPr>
            <a:t>Having a highly accurate parcel database that links property tax payment data with owner name and address will allow the County to match parcels in tax arrears with those owners who are receiving federal, state, county or municipal benefits. This will put the County in a position to oblige owners to pay their tax bills or risk being cut off from government program benefits.  For example, it was recently discovered that 6,000 County properties were in tax arrears while at the same time receiving Federal Section 8 housing subsidies. Owners were told to pay their taxes or they would lose program eligibility.  Similarly, some owners with multiple property holdings pay taxes on some parcels but not on others. Use of the new parcel database will allow the County to identify and aggregate the assets of such owners increasing enforcement options. Asset searches can also be extended to include vehicles, businesses and even property owned outside the County. Increased tax collection increases may be as high as $3M. [Source: Cuyahoga Enterprise Geospatial Information System (CEGIS) Cost Benefit Analysis, August 4, 2006, Michael Baker Inc., and Booz Allen Hamilton. Alan Leidner, analyst]</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Los Angeles County, California: </a:t>
          </a:r>
          <a:r>
            <a:rPr lang="en-US" sz="1200">
              <a:effectLst/>
            </a:rPr>
            <a:t>Geo-analysis of location of point-of-sale businesses which were mis-located by postal address: Recovery of $3M in sales tax revenue. (Bruce Joffe, GIS Consultant)</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a:lnSpc>
              <a:spcPct val="107000"/>
            </a:lnSpc>
            <a:spcBef>
              <a:spcPts val="0"/>
            </a:spcBef>
            <a:spcAft>
              <a:spcPts val="800"/>
            </a:spcAft>
          </a:pPr>
          <a:r>
            <a:rPr lang="en-US" sz="1200" b="1">
              <a:effectLst/>
            </a:rPr>
            <a:t>Lucas County, Ohio: </a:t>
          </a:r>
          <a:r>
            <a:rPr lang="en-US" sz="1200" b="0">
              <a:effectLst/>
            </a:rPr>
            <a:t>The County Auditor needed to streamline map production of subdivision maps from Mylar to GIS. The County reduced average map production time from 10 hours to two hours. The County captured 570 work hours and saved $10,000. (Cited by St. Louis County Planning Department, Duluth Minnesota, page 73, Land Records Management, 2005: </a:t>
          </a:r>
          <a:r>
            <a:rPr lang="en-US" sz="1200">
              <a:effectLst/>
              <a:latin typeface="+mn-lt"/>
              <a:ea typeface="Calibri"/>
              <a:cs typeface="Times New Roman"/>
            </a:rPr>
            <a:t>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Martin County, Florida: </a:t>
          </a:r>
          <a:r>
            <a:rPr lang="en-US" sz="1200">
              <a:effectLst/>
            </a:rPr>
            <a:t>The County geocoded an FCC telecommunications database against county parcels. This revealed that many parcels with communications towers were underassessed. Reassessment generated an additional $3.5 million in annual tax revenues for the County.  (Cited by St. Louis County Planning Department, Duluth Minnesota, page 73,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Orange County, Florida: </a:t>
          </a:r>
          <a:r>
            <a:rPr lang="en-US" sz="1200">
              <a:effectLst/>
            </a:rPr>
            <a:t>GIS used to determine cell towers in tax jurisdiction: $650,000 additional revenues annually from cellular telephone franchise fees (Bruce Joffe, GIS Consultant) </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Orange County, Florida: </a:t>
          </a:r>
          <a:r>
            <a:rPr lang="en-US" sz="1200">
              <a:effectLst/>
            </a:rPr>
            <a:t>Identified condo owners near Disney World renting to tourists leading $700,000 increased revenue annually (Bruce Joffe, GIS Consultant)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7620</xdr:colOff>
      <xdr:row>14</xdr:row>
      <xdr:rowOff>121921</xdr:rowOff>
    </xdr:from>
    <xdr:ext cx="5989320" cy="865631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90500" y="3101341"/>
          <a:ext cx="5989320" cy="865631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p>
        <a:p>
          <a:pPr algn="ctr"/>
          <a:endParaRPr lang="en-US" sz="1200" b="1" baseline="0">
            <a:solidFill>
              <a:schemeClr val="tx1"/>
            </a:solidFill>
            <a:effectLst/>
            <a:latin typeface="+mn-lt"/>
            <a:ea typeface="+mn-ea"/>
            <a:cs typeface="+mn-cs"/>
          </a:endParaRPr>
        </a:p>
        <a:p>
          <a:pPr algn="l"/>
          <a:r>
            <a:rPr lang="en-US" sz="1200" b="1" baseline="0">
              <a:solidFill>
                <a:schemeClr val="tx1"/>
              </a:solidFill>
              <a:effectLst/>
              <a:latin typeface="+mn-lt"/>
              <a:ea typeface="+mn-ea"/>
              <a:cs typeface="+mn-cs"/>
            </a:rPr>
            <a:t>Example with Percentage Increases Included</a:t>
          </a:r>
          <a:endParaRPr lang="en-US" sz="1200" b="1">
            <a:solidFill>
              <a:schemeClr val="tx1"/>
            </a:solidFill>
            <a:effectLst/>
            <a:latin typeface="+mn-lt"/>
            <a:ea typeface="+mn-ea"/>
            <a:cs typeface="+mn-cs"/>
          </a:endParaRPr>
        </a:p>
        <a:p>
          <a:endParaRPr lang="en-US" sz="1200" b="1">
            <a:solidFill>
              <a:schemeClr val="tx1"/>
            </a:solidFill>
            <a:effectLst/>
            <a:latin typeface="+mn-lt"/>
            <a:ea typeface="+mn-ea"/>
            <a:cs typeface="+mn-cs"/>
          </a:endParaRPr>
        </a:p>
        <a:p>
          <a:pPr marL="0" marR="0">
            <a:lnSpc>
              <a:spcPct val="107000"/>
            </a:lnSpc>
            <a:spcBef>
              <a:spcPts val="0"/>
            </a:spcBef>
            <a:spcAft>
              <a:spcPts val="800"/>
            </a:spcAft>
          </a:pPr>
          <a:r>
            <a:rPr lang="en-US" sz="1200" b="1">
              <a:effectLst/>
              <a:latin typeface="+mn-lt"/>
              <a:ea typeface="Calibri"/>
              <a:cs typeface="Times New Roman"/>
            </a:rPr>
            <a:t>Cuyahoga County, Ohio: Sewer Taxes - </a:t>
          </a:r>
          <a:r>
            <a:rPr lang="en-US" sz="1200">
              <a:effectLst/>
              <a:latin typeface="+mn-lt"/>
              <a:ea typeface="Calibri"/>
              <a:cs typeface="Times New Roman"/>
            </a:rPr>
            <a:t>Cuyahoga County’s Sanitary Engineering Division provides sewer maintenance services for approximately one-third of the County. Sanitary sewer services include new house and building connections, and the repair and maintenance of existing sewer lines. The Division also manages 44 pumping stations. The Division has a staff of about 60 employees, most of whom are employed in providing services directly to customers.  The Sanitary Engineering Division charges an annual fee to each parcel owner whose property is served, based upon the length of street frontage. This charge is added to the annual property tax bill. Additionally, the Sewer Division can add a surcharge to it’s standard fee if a business places an unusually high demand on sewer services. Sewer taxes amount to about $9.0M in annual revenues. </a:t>
          </a:r>
          <a:r>
            <a:rPr lang="en-US" sz="1200" b="1">
              <a:effectLst/>
              <a:latin typeface="+mn-lt"/>
              <a:ea typeface="Calibri"/>
              <a:cs typeface="Times New Roman"/>
            </a:rPr>
            <a:t>Confirmed Identification of Untaxed Parcels: </a:t>
          </a:r>
          <a:r>
            <a:rPr lang="en-US" sz="1200">
              <a:effectLst/>
              <a:latin typeface="+mn-lt"/>
              <a:ea typeface="Calibri"/>
              <a:cs typeface="Times New Roman"/>
            </a:rPr>
            <a:t>Sanitary Engineering management reported that they are already making use of the newly developed GIS parcel layer. By examining the parcel layer in relation to the County’s sewer infrastructure, engineers have determined that a number of parcels served by the Division were not being billed. The process of assessing and billing these parcels and dealing with owner’s objections, is now underway. </a:t>
          </a:r>
          <a:r>
            <a:rPr lang="en-US" sz="1200" b="1">
              <a:effectLst/>
              <a:latin typeface="+mn-lt"/>
              <a:ea typeface="Calibri"/>
              <a:cs typeface="Times New Roman"/>
            </a:rPr>
            <a:t>Benefit Calculation:</a:t>
          </a:r>
          <a:r>
            <a:rPr lang="en-US" sz="1200">
              <a:effectLst/>
              <a:latin typeface="+mn-lt"/>
              <a:ea typeface="Calibri"/>
              <a:cs typeface="Times New Roman"/>
            </a:rPr>
            <a:t> The Sewer Division estimates that $250,000 in new sewer revenues can be realized by billing owners of parcels receiving County sanitary services but not now being taxed. The ability to identify these properties was made possible by the CEGIS parcel mapping program and the ability of Sanitary Engineering to relate it’s infrastructure to this mapping layer. </a:t>
          </a:r>
          <a:r>
            <a:rPr lang="en-US" sz="1200" b="1">
              <a:effectLst/>
              <a:latin typeface="+mn-lt"/>
              <a:ea typeface="Calibri"/>
              <a:cs typeface="Times New Roman"/>
            </a:rPr>
            <a:t>Expected Identification of Surcharge Eligible Heavy Users: </a:t>
          </a:r>
          <a:r>
            <a:rPr lang="en-US" sz="1200">
              <a:effectLst/>
              <a:latin typeface="+mn-lt"/>
              <a:ea typeface="Calibri"/>
              <a:cs typeface="Times New Roman"/>
            </a:rPr>
            <a:t>The Sewer Division is also starting to use the new parcel map coupled with information about land use and structure size to identify parcels with businesses that are eligible to be assessed a service surcharge above the normal sewer frontage fee based upon their high discharge of waste into the sewer system.</a:t>
          </a:r>
          <a:r>
            <a:rPr lang="en-US" sz="1200" b="1">
              <a:effectLst/>
              <a:latin typeface="+mn-lt"/>
              <a:ea typeface="Calibri"/>
              <a:cs typeface="Times New Roman"/>
            </a:rPr>
            <a:t> Benefit Calculation:</a:t>
          </a:r>
          <a:r>
            <a:rPr lang="en-US" sz="1200">
              <a:effectLst/>
              <a:latin typeface="+mn-lt"/>
              <a:ea typeface="Calibri"/>
              <a:cs typeface="Times New Roman"/>
            </a:rPr>
            <a:t>  The Sewer Division estimates that these additional surcharges will yield at least $100,000 annually.  </a:t>
          </a:r>
        </a:p>
        <a:p>
          <a:pPr marL="0" marR="0">
            <a:lnSpc>
              <a:spcPct val="107000"/>
            </a:lnSpc>
            <a:spcBef>
              <a:spcPts val="0"/>
            </a:spcBef>
            <a:spcAft>
              <a:spcPts val="800"/>
            </a:spcAft>
          </a:pPr>
          <a:r>
            <a:rPr lang="en-US" sz="1200" baseline="0">
              <a:effectLst/>
              <a:latin typeface="+mn-lt"/>
              <a:ea typeface="Calibri"/>
              <a:cs typeface="Times New Roman"/>
            </a:rPr>
            <a:t>              </a:t>
          </a:r>
          <a:r>
            <a:rPr lang="en-US" sz="1200">
              <a:effectLst/>
              <a:latin typeface="+mn-lt"/>
              <a:ea typeface="Calibri"/>
              <a:cs typeface="Times New Roman"/>
            </a:rPr>
            <a:t>Total estimated annual added revenue = $250,000 + $100,000 = $350,000</a:t>
          </a:r>
        </a:p>
        <a:p>
          <a:pPr marL="457200" marR="0">
            <a:lnSpc>
              <a:spcPct val="107000"/>
            </a:lnSpc>
            <a:spcBef>
              <a:spcPts val="0"/>
            </a:spcBef>
            <a:spcAft>
              <a:spcPts val="800"/>
            </a:spcAft>
          </a:pPr>
          <a:r>
            <a:rPr lang="en-US" sz="1200">
              <a:effectLst/>
              <a:latin typeface="+mn-lt"/>
              <a:ea typeface="Calibri"/>
              <a:cs typeface="Times New Roman"/>
            </a:rPr>
            <a:t>Estimated added revenue as % of $9,000,000 Annual Sewer Tax </a:t>
          </a:r>
          <a:r>
            <a:rPr lang="en-US" sz="1200" baseline="0">
              <a:effectLst/>
              <a:latin typeface="+mn-lt"/>
              <a:ea typeface="Calibri"/>
              <a:cs typeface="Times New Roman"/>
            </a:rPr>
            <a:t> Revenue </a:t>
          </a:r>
          <a:r>
            <a:rPr lang="en-US" sz="1200">
              <a:effectLst/>
              <a:latin typeface="+mn-lt"/>
              <a:ea typeface="Calibri"/>
              <a:cs typeface="Times New Roman"/>
            </a:rPr>
            <a:t>= 3.9%</a:t>
          </a:r>
        </a:p>
        <a:p>
          <a:pPr marL="0" marR="0">
            <a:lnSpc>
              <a:spcPct val="107000"/>
            </a:lnSpc>
            <a:spcBef>
              <a:spcPts val="0"/>
            </a:spcBef>
            <a:spcAft>
              <a:spcPts val="800"/>
            </a:spcAft>
          </a:pPr>
          <a:r>
            <a:rPr lang="en-US" sz="1200">
              <a:effectLst/>
              <a:latin typeface="+mn-lt"/>
              <a:ea typeface="Calibri"/>
              <a:cs typeface="Times New Roman"/>
            </a:rPr>
            <a:t>[Source: Cuyahoga Enterprise Geospatial Information System (CEGIS) Cost Benefit Analysis, August 4, 2006, Michael Baker Inc., and Booz Allen Hamilton. Alan Leidner, analyst]</a:t>
          </a: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Additional</a:t>
          </a:r>
          <a:r>
            <a:rPr lang="en-US" sz="1200" b="1" baseline="0">
              <a:effectLst/>
            </a:rPr>
            <a:t> Examples with Dollar Increases Included</a:t>
          </a:r>
          <a:endParaRPr lang="en-US" sz="1200" b="1">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a:lnSpc>
              <a:spcPct val="107000"/>
            </a:lnSpc>
            <a:spcBef>
              <a:spcPts val="0"/>
            </a:spcBef>
            <a:spcAft>
              <a:spcPts val="800"/>
            </a:spcAft>
          </a:pPr>
          <a:r>
            <a:rPr lang="en-US" sz="1200" b="1">
              <a:effectLst/>
              <a:latin typeface="+mn-lt"/>
              <a:ea typeface="Calibri"/>
              <a:cs typeface="Times New Roman"/>
            </a:rPr>
            <a:t>Newton (City), Massachusetts: </a:t>
          </a:r>
          <a:r>
            <a:rPr lang="en-US" sz="1200" b="0">
              <a:effectLst/>
              <a:latin typeface="+mn-lt"/>
              <a:ea typeface="Calibri"/>
              <a:cs typeface="Times New Roman"/>
            </a:rPr>
            <a:t>The Department of Public Works suspected that there were customers who were not being billed because properties were not in the sewer billing system. The Department was able to map those parcels that were receiving services but were not entered into the billing system. An additional $8,000 in annual revenues is now being generated. (Cited by St. Louis County Planning Department, Duluth Minnesota, page 74, Land Records Management, 2005: http://www.stlouiscountymn.gov/portals/0/library/land-property/maps/map-documents/Land-Records-Management-Plan.pdf)</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15240</xdr:colOff>
      <xdr:row>18</xdr:row>
      <xdr:rowOff>7620</xdr:rowOff>
    </xdr:from>
    <xdr:ext cx="184731"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8120" y="2948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7620</xdr:colOff>
      <xdr:row>18</xdr:row>
      <xdr:rowOff>30481</xdr:rowOff>
    </xdr:from>
    <xdr:ext cx="5958840" cy="13693140"/>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90500" y="3147061"/>
          <a:ext cx="5958840" cy="136931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endParaRPr lang="en-US" sz="1200" b="1">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Examples with Before &amp; After Times for Map Making Included</a:t>
          </a:r>
        </a:p>
        <a:p>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Fort Worth, Texas:</a:t>
          </a:r>
          <a:r>
            <a:rPr lang="en-US" sz="1200" b="1" baseline="0">
              <a:solidFill>
                <a:schemeClr val="tx1"/>
              </a:solidFill>
              <a:effectLst/>
              <a:latin typeface="+mn-lt"/>
              <a:ea typeface="+mn-ea"/>
              <a:cs typeface="+mn-cs"/>
            </a:rPr>
            <a:t> </a:t>
          </a:r>
          <a:r>
            <a:rPr lang="en-US" sz="1200" b="1">
              <a:solidFill>
                <a:schemeClr val="tx1"/>
              </a:solidFill>
              <a:effectLst/>
              <a:latin typeface="+mn-lt"/>
              <a:ea typeface="+mn-ea"/>
              <a:cs typeface="+mn-cs"/>
            </a:rPr>
            <a:t>Zoning Docket Automation Tools: </a:t>
          </a:r>
          <a:r>
            <a:rPr lang="en-US" sz="1200" b="0">
              <a:solidFill>
                <a:schemeClr val="tx1"/>
              </a:solidFill>
              <a:effectLst/>
              <a:latin typeface="+mn-lt"/>
              <a:ea typeface="+mn-ea"/>
              <a:cs typeface="+mn-cs"/>
            </a:rPr>
            <a:t>Zoning mapping tools have streamlined the process for creating about 90 maps per month from two to three weeks to approximately 5 minutes. (24-36 weeks to 60 minutes in the course of a year.)  </a:t>
          </a:r>
        </a:p>
        <a:p>
          <a:pPr marL="354330" indent="-171450">
            <a:buFont typeface="Arial" panose="020B0604020202020204" pitchFamily="34" charset="0"/>
            <a:buChar char="•"/>
          </a:pPr>
          <a:r>
            <a:rPr lang="en-US" sz="1200" b="0">
              <a:solidFill>
                <a:schemeClr val="tx1"/>
              </a:solidFill>
              <a:effectLst/>
              <a:latin typeface="+mn-lt"/>
              <a:ea typeface="+mn-ea"/>
              <a:cs typeface="+mn-cs"/>
            </a:rPr>
            <a:t>Staff-time/map before GIS: 2 to 3 weeks for 90 maps = (80 to 120 hours)/90 maps</a:t>
          </a:r>
        </a:p>
        <a:p>
          <a:pPr marL="182880" indent="0">
            <a:buFontTx/>
            <a:buNone/>
          </a:pPr>
          <a:r>
            <a:rPr lang="en-US" sz="1200" b="0">
              <a:solidFill>
                <a:schemeClr val="tx1"/>
              </a:solidFill>
              <a:effectLst/>
              <a:latin typeface="+mn-lt"/>
              <a:ea typeface="+mn-ea"/>
              <a:cs typeface="+mn-cs"/>
            </a:rPr>
            <a:t>      = 0.89 to 1.33 hours/map</a:t>
          </a:r>
        </a:p>
        <a:p>
          <a:pPr marL="354330" indent="-171450">
            <a:buFont typeface="Arial" panose="020B0604020202020204" pitchFamily="34" charset="0"/>
            <a:buChar char="•"/>
          </a:pPr>
          <a:r>
            <a:rPr lang="en-US" sz="1200" b="0">
              <a:solidFill>
                <a:schemeClr val="tx1"/>
              </a:solidFill>
              <a:effectLst/>
              <a:latin typeface="+mn-lt"/>
              <a:ea typeface="+mn-ea"/>
              <a:cs typeface="+mn-cs"/>
            </a:rPr>
            <a:t>Staff-time/map using GIS: 5 min for 90 maps = 0.056 minute/map = 0.00093 hour/map</a:t>
          </a:r>
          <a:r>
            <a:rPr lang="en-US" sz="1200" b="0" baseline="0">
              <a:solidFill>
                <a:schemeClr val="tx1"/>
              </a:solidFill>
              <a:effectLst/>
              <a:latin typeface="+mn-lt"/>
              <a:ea typeface="+mn-ea"/>
              <a:cs typeface="+mn-cs"/>
            </a:rPr>
            <a:t> </a:t>
          </a:r>
        </a:p>
        <a:p>
          <a:pPr marL="182880" indent="0" algn="r">
            <a:buFontTx/>
            <a:buNone/>
          </a:pPr>
          <a:r>
            <a:rPr lang="en-US" sz="1200" b="0" i="1">
              <a:solidFill>
                <a:schemeClr val="tx1"/>
              </a:solidFill>
              <a:effectLst/>
              <a:latin typeface="+mn-lt"/>
              <a:ea typeface="+mn-ea"/>
              <a:cs typeface="+mn-cs"/>
            </a:rPr>
            <a:t>(rounded up in table)</a:t>
          </a:r>
        </a:p>
        <a:p>
          <a:r>
            <a:rPr lang="en-US" sz="1200" b="0">
              <a:solidFill>
                <a:schemeClr val="tx1"/>
              </a:solidFill>
              <a:effectLst/>
              <a:latin typeface="+mn-lt"/>
              <a:ea typeface="+mn-ea"/>
              <a:cs typeface="+mn-cs"/>
            </a:rPr>
            <a:t>(Chris Kerzman, IT Business Coordinator, chris.kerzman@fortworthgov.org ) [Source: PTI Awards Competition, 2007]</a:t>
          </a: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Lucas County, Ohio: </a:t>
          </a:r>
          <a:r>
            <a:rPr lang="en-US" sz="1200" b="0">
              <a:solidFill>
                <a:schemeClr val="tx1"/>
              </a:solidFill>
              <a:effectLst/>
              <a:latin typeface="+mn-lt"/>
              <a:ea typeface="+mn-ea"/>
              <a:cs typeface="+mn-cs"/>
            </a:rPr>
            <a:t>The County Auditor needed to streamline map production of subdivision maps from Mylar to GIS. The County reduced average map production time from 10 hours to two hours. The County captured 570 work hours and saved $10,000. (Cited by St. Louis County Planning Department, Duluth Minnesota, page 73,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endParaRPr lang="en-US" sz="1200" b="0">
            <a:solidFill>
              <a:schemeClr val="tx1"/>
            </a:solidFill>
            <a:effectLst/>
            <a:latin typeface="+mn-lt"/>
            <a:ea typeface="+mn-ea"/>
            <a:cs typeface="+mn-cs"/>
          </a:endParaRPr>
        </a:p>
        <a:p>
          <a:pPr marL="0" marR="0">
            <a:lnSpc>
              <a:spcPct val="107000"/>
            </a:lnSpc>
            <a:spcBef>
              <a:spcPts val="0"/>
            </a:spcBef>
            <a:spcAft>
              <a:spcPts val="800"/>
            </a:spcAft>
          </a:pPr>
          <a:r>
            <a:rPr lang="en-US" sz="1200" b="1">
              <a:effectLst/>
              <a:latin typeface="+mn-lt"/>
              <a:ea typeface="Calibri"/>
              <a:cs typeface="Times New Roman"/>
            </a:rPr>
            <a:t>Newport News Water Department, Virginia: </a:t>
          </a:r>
          <a:r>
            <a:rPr lang="en-US" sz="1200">
              <a:effectLst/>
              <a:latin typeface="+mn-lt"/>
              <a:ea typeface="Calibri"/>
              <a:cs typeface="Times New Roman"/>
            </a:rPr>
            <a:t>State permits require right-of-way view, profile and vicinity maps which were all done by hand. The Department implemented a GIS system to support this work. Production time for each map was reduced from between two and four hours, to 15 minutes. (Cited by St. Louis County Planning Department, Duluth Minnesota, page 73,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Richmond, Virginia (City</a:t>
          </a:r>
          <a:r>
            <a:rPr lang="en-US" sz="1200" b="1" baseline="0">
              <a:solidFill>
                <a:schemeClr val="tx1"/>
              </a:solidFill>
              <a:effectLst/>
              <a:latin typeface="+mn-lt"/>
              <a:ea typeface="+mn-ea"/>
              <a:cs typeface="+mn-cs"/>
            </a:rPr>
            <a:t> of)</a:t>
          </a:r>
          <a:r>
            <a:rPr lang="en-US" sz="1200" b="1">
              <a:solidFill>
                <a:schemeClr val="tx1"/>
              </a:solidFill>
              <a:effectLst/>
              <a:latin typeface="+mn-lt"/>
              <a:ea typeface="+mn-ea"/>
              <a:cs typeface="+mn-cs"/>
            </a:rPr>
            <a:t>: </a:t>
          </a:r>
          <a:r>
            <a:rPr lang="en-US" sz="1200">
              <a:solidFill>
                <a:schemeClr val="tx1"/>
              </a:solidFill>
              <a:effectLst/>
              <a:latin typeface="+mn-lt"/>
              <a:ea typeface="+mn-ea"/>
              <a:cs typeface="+mn-cs"/>
            </a:rPr>
            <a:t>The City needed to automate map and data maintenance for property, zoning and land use maps, which was being done manually. The Community Development Department/Division of Land Use Administration used GIS to allow simultaneous update of maps and data. Individual map production went from 5 to 7 hours to 30 minutes (Cited by St. Louis County Planning Department, Duluth Minnesota, page 74,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Washtenaw County, Michigan, Parcel Migration Project: </a:t>
          </a:r>
          <a:r>
            <a:rPr lang="en-US" sz="1200">
              <a:solidFill>
                <a:schemeClr val="tx1"/>
              </a:solidFill>
              <a:effectLst/>
              <a:latin typeface="+mn-lt"/>
              <a:ea typeface="+mn-ea"/>
              <a:cs typeface="+mn-cs"/>
            </a:rPr>
            <a:t>The County’s Equalization Office maintained parcel maps in AutoCAD but converted them to GIS format for use by County departments and local governments in a batch operation that took 2-3 weeks, one or two times each year. Production of a printed map went from 45 minutes to less than 5 minutes. Assessment mail returns from 10% to less than 1%. Plus availability of parcel data and features for other uses including update of roads database for emergency dispatch (helping locate people), school districting, greenbelt initiative, wireless design and master plan update. Contact: Uma Harithsa, harithsau@ewashtenaw.org)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Examples with Other Benefits</a:t>
          </a:r>
          <a:r>
            <a:rPr lang="en-US" sz="1200" b="1" baseline="0">
              <a:solidFill>
                <a:schemeClr val="tx1"/>
              </a:solidFill>
              <a:effectLst/>
              <a:latin typeface="+mn-lt"/>
              <a:ea typeface="+mn-ea"/>
              <a:cs typeface="+mn-cs"/>
            </a:rPr>
            <a:t> </a:t>
          </a:r>
          <a:r>
            <a:rPr lang="en-US" sz="1200" b="1">
              <a:solidFill>
                <a:schemeClr val="tx1"/>
              </a:solidFill>
              <a:effectLst/>
              <a:latin typeface="+mn-lt"/>
              <a:ea typeface="+mn-ea"/>
              <a:cs typeface="+mn-cs"/>
            </a:rPr>
            <a:t>Included</a:t>
          </a: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Los Angeles County, California: Property Assessment Information System (PAIS): </a:t>
          </a:r>
          <a:r>
            <a:rPr lang="en-US" sz="1200" b="0">
              <a:solidFill>
                <a:schemeClr val="tx1"/>
              </a:solidFill>
              <a:effectLst/>
              <a:latin typeface="+mn-lt"/>
              <a:ea typeface="+mn-ea"/>
              <a:cs typeface="+mn-cs"/>
            </a:rPr>
            <a:t>Paper property maps to digital and searchable on web led to “huge” savings in public counter labor costs. [Source: ESRI “Measuring Up.” 2004]</a:t>
          </a:r>
        </a:p>
        <a:p>
          <a:pPr marL="0" marR="0" indent="0" defTabSz="914400" eaLnBrk="1" fontAlgn="auto" latinLnBrk="0" hangingPunct="1">
            <a:lnSpc>
              <a:spcPct val="100000"/>
            </a:lnSpc>
            <a:spcBef>
              <a:spcPts val="0"/>
            </a:spcBef>
            <a:spcAft>
              <a:spcPts val="0"/>
            </a:spcAft>
            <a:buClrTx/>
            <a:buSzTx/>
            <a:buFontTx/>
            <a:buNone/>
            <a:tabLst/>
            <a:defRPr/>
          </a:pPr>
          <a:endParaRPr lang="en-US" sz="1200" b="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Suffolk County, New York, County Clerk Virtual Office: </a:t>
          </a:r>
          <a:r>
            <a:rPr lang="en-US" sz="1200" b="0">
              <a:solidFill>
                <a:schemeClr val="tx1"/>
              </a:solidFill>
              <a:effectLst/>
              <a:latin typeface="+mn-lt"/>
              <a:ea typeface="+mn-ea"/>
              <a:cs typeface="+mn-cs"/>
            </a:rPr>
            <a:t>County Clerk office records $750M a week in property transactions a huge volume of paper. Processes took months. Low interest rate caused surges that increased transactions by 300% during certain periods. Citizens had to drive 50 or 60 miles for documents and filings. Acquired a Filenet document imaging system. Many manual, paper-based procedures replaced by automated solutions that increased efficiency. Greater ability to satisfy the needs of the public and businesses. Information can now be retrieved via web. Benefits of easy access to information over the web extend to other Departments. Police leverage system for investigations and to identify illegal activities. Government is now closer to the people. (Peter Schlussler, peter.schlussler@suffolkcountyny.gov)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Washtenaw County, Michigan, Parcel Migration Project</a:t>
          </a:r>
          <a:r>
            <a:rPr lang="en-US" sz="1200" b="1" baseline="0">
              <a:solidFill>
                <a:schemeClr val="tx1"/>
              </a:solidFill>
              <a:effectLst/>
              <a:latin typeface="+mn-lt"/>
              <a:ea typeface="+mn-ea"/>
              <a:cs typeface="+mn-cs"/>
            </a:rPr>
            <a:t> (complete example):</a:t>
          </a:r>
          <a:r>
            <a:rPr lang="en-US" sz="1200" b="1">
              <a:solidFill>
                <a:schemeClr val="tx1"/>
              </a:solidFill>
              <a:effectLst/>
              <a:latin typeface="+mn-lt"/>
              <a:ea typeface="+mn-ea"/>
              <a:cs typeface="+mn-cs"/>
            </a:rPr>
            <a:t> </a:t>
          </a:r>
          <a:r>
            <a:rPr lang="en-US" sz="1200" b="0">
              <a:solidFill>
                <a:schemeClr val="tx1"/>
              </a:solidFill>
              <a:effectLst/>
              <a:latin typeface="+mn-lt"/>
              <a:ea typeface="+mn-ea"/>
              <a:cs typeface="+mn-cs"/>
            </a:rPr>
            <a:t>The County’s Equalization Office maintained parcel maps in AutoCAD but converted them to GIS format for use by County departments and local governments in a batch operation that took 2-3 weeks, one or two times each year. Users were dealing with information 6 – 8 weeks old causing many operational problems. Also, the County’s property address database was updated annually so mailings were often returned due to outdated information. The last set of Special Assessment bills had a 10% return rate. Also due to antiquated methods and non-participation more than 10,000 parcels, condo lots or subdivision lots were not represented on the County’s parcel map. Additionally, customer service functions were outdated for example: counter staff took hours to print one large scale map for waiting customers. Parcel Migration Project led to decrease in time to represent parcel splits and joins from 6 – 8 months to 24 hours. Phone traffic decreased 20% due to speed to recording. Production of printed map went from 45 minutes to less than 5 minutes. Assessment mail returns from 10% to less than 1%. Plus availability of parcel data and features for other uses including update of roads database for emergency dispatch (helping locate people), school districting, greenbelt initiative, wireless design and master plan update. Contact: Uma Harithsa, harithsau@ewashtenaw.org )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n-lt"/>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7620</xdr:colOff>
      <xdr:row>16</xdr:row>
      <xdr:rowOff>121921</xdr:rowOff>
    </xdr:from>
    <xdr:ext cx="5989320" cy="25488899"/>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90500" y="3055621"/>
          <a:ext cx="5989320" cy="2548889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p>
        <a:p>
          <a:pPr algn="ctr"/>
          <a:endParaRPr lang="en-US" sz="1200" b="1" baseline="0">
            <a:solidFill>
              <a:schemeClr val="tx1"/>
            </a:solidFill>
            <a:effectLst/>
            <a:latin typeface="+mn-lt"/>
            <a:ea typeface="+mn-ea"/>
            <a:cs typeface="+mn-cs"/>
          </a:endParaRPr>
        </a:p>
        <a:p>
          <a:pPr algn="l"/>
          <a:r>
            <a:rPr lang="en-US" sz="1200" b="1" baseline="0">
              <a:solidFill>
                <a:schemeClr val="tx1"/>
              </a:solidFill>
              <a:effectLst/>
              <a:latin typeface="+mn-lt"/>
              <a:ea typeface="+mn-ea"/>
              <a:cs typeface="+mn-cs"/>
            </a:rPr>
            <a:t>Examples with Percentage Increases in Efficiency Included</a:t>
          </a:r>
          <a:endParaRPr lang="en-US" sz="1200" b="1">
            <a:solidFill>
              <a:schemeClr val="tx1"/>
            </a:solidFill>
            <a:effectLst/>
            <a:latin typeface="+mn-lt"/>
            <a:ea typeface="+mn-ea"/>
            <a:cs typeface="+mn-cs"/>
          </a:endParaRPr>
        </a:p>
        <a:p>
          <a:endParaRPr lang="en-US" sz="1200" b="1">
            <a:solidFill>
              <a:schemeClr val="tx1"/>
            </a:solidFill>
            <a:effectLst/>
            <a:latin typeface="+mn-lt"/>
            <a:ea typeface="+mn-ea"/>
            <a:cs typeface="+mn-cs"/>
          </a:endParaRPr>
        </a:p>
        <a:p>
          <a:pPr marL="0" marR="0">
            <a:lnSpc>
              <a:spcPct val="107000"/>
            </a:lnSpc>
            <a:spcBef>
              <a:spcPts val="0"/>
            </a:spcBef>
            <a:spcAft>
              <a:spcPts val="800"/>
            </a:spcAft>
          </a:pPr>
          <a:r>
            <a:rPr lang="en-US" sz="1200" b="1">
              <a:effectLst/>
              <a:latin typeface="+mn-lt"/>
              <a:ea typeface="Calibri"/>
              <a:cs typeface="Times New Roman"/>
            </a:rPr>
            <a:t>Cleveland, Ohio: City Planning: Data editing tools </a:t>
          </a:r>
          <a:r>
            <a:rPr lang="en-US" sz="1200" b="0">
              <a:effectLst/>
              <a:latin typeface="+mn-lt"/>
              <a:ea typeface="Calibri"/>
              <a:cs typeface="Times New Roman"/>
            </a:rPr>
            <a:t>for 24 city planners expected to increase productivity by 10% or 94,748 hours over 20 years. [Source: GITA GIS ROI Study]</a:t>
          </a:r>
        </a:p>
        <a:p>
          <a:pPr marL="0" marR="0">
            <a:lnSpc>
              <a:spcPct val="107000"/>
            </a:lnSpc>
            <a:spcBef>
              <a:spcPts val="0"/>
            </a:spcBef>
            <a:spcAft>
              <a:spcPts val="800"/>
            </a:spcAft>
          </a:pPr>
          <a:r>
            <a:rPr lang="en-US" sz="1200" b="1">
              <a:effectLst/>
              <a:latin typeface="+mn-lt"/>
              <a:ea typeface="Calibri"/>
              <a:cs typeface="Times New Roman"/>
            </a:rPr>
            <a:t>Cleveland, Ohio: Division of Water: CADD Translation to GIS and Data Editing Tools </a:t>
          </a:r>
          <a:r>
            <a:rPr lang="en-US" sz="1200" b="0">
              <a:effectLst/>
              <a:latin typeface="+mn-lt"/>
              <a:ea typeface="Calibri"/>
              <a:cs typeface="Times New Roman"/>
            </a:rPr>
            <a:t>will allow the Division to maintain accurate, up-to-date water system maps with a staff of three rather than the seven positions that have been allocated to this task. 166,400 hours saved over 20 year project lifetime based on a 2080 hour work year for 4 employees. </a:t>
          </a:r>
        </a:p>
        <a:p>
          <a:pPr marL="0" marR="0">
            <a:lnSpc>
              <a:spcPct val="107000"/>
            </a:lnSpc>
            <a:spcBef>
              <a:spcPts val="0"/>
            </a:spcBef>
            <a:spcAft>
              <a:spcPts val="800"/>
            </a:spcAft>
          </a:pPr>
          <a:r>
            <a:rPr lang="en-US" sz="1200" b="0" baseline="0">
              <a:effectLst/>
              <a:latin typeface="+mn-lt"/>
              <a:ea typeface="Calibri"/>
              <a:cs typeface="Times New Roman"/>
            </a:rPr>
            <a:t>      </a:t>
          </a:r>
          <a:r>
            <a:rPr lang="en-US" sz="1200" b="0">
              <a:effectLst/>
              <a:latin typeface="+mn-lt"/>
              <a:ea typeface="Calibri"/>
              <a:cs typeface="Times New Roman"/>
            </a:rPr>
            <a:t>% Efficiency Increase = 100 x (Old Staff Level – New Staff Level)/Old Staff Level</a:t>
          </a:r>
        </a:p>
        <a:p>
          <a:pPr marL="0" marR="0">
            <a:lnSpc>
              <a:spcPct val="107000"/>
            </a:lnSpc>
            <a:spcBef>
              <a:spcPts val="0"/>
            </a:spcBef>
            <a:spcAft>
              <a:spcPts val="0"/>
            </a:spcAft>
          </a:pPr>
          <a:r>
            <a:rPr lang="en-US" sz="1200" b="0" baseline="0">
              <a:effectLst/>
              <a:latin typeface="+mn-lt"/>
              <a:ea typeface="Calibri"/>
              <a:cs typeface="Times New Roman"/>
            </a:rPr>
            <a:t>      </a:t>
          </a:r>
          <a:r>
            <a:rPr lang="en-US" sz="1200" b="0">
              <a:effectLst/>
              <a:latin typeface="+mn-lt"/>
              <a:ea typeface="Calibri"/>
              <a:cs typeface="Times New Roman"/>
            </a:rPr>
            <a:t>% Efficiency Increase = 100 x (7 – 3)/7 = 100 x 4/7 = 57%</a:t>
          </a:r>
        </a:p>
        <a:p>
          <a:pPr marL="0" marR="0">
            <a:lnSpc>
              <a:spcPct val="107000"/>
            </a:lnSpc>
            <a:spcBef>
              <a:spcPts val="0"/>
            </a:spcBef>
            <a:spcAft>
              <a:spcPts val="800"/>
            </a:spcAft>
          </a:pPr>
          <a:r>
            <a:rPr lang="en-US" sz="1200" b="0">
              <a:effectLst/>
              <a:latin typeface="+mn-lt"/>
              <a:ea typeface="Calibri"/>
              <a:cs typeface="Times New Roman"/>
            </a:rPr>
            <a:t>[Source: GITA GIS ROI Study]</a:t>
          </a:r>
        </a:p>
        <a:p>
          <a:pPr marL="0" marR="0">
            <a:lnSpc>
              <a:spcPct val="107000"/>
            </a:lnSpc>
            <a:spcBef>
              <a:spcPts val="0"/>
            </a:spcBef>
            <a:spcAft>
              <a:spcPts val="800"/>
            </a:spcAft>
          </a:pPr>
          <a:r>
            <a:rPr lang="en-US" sz="1200" b="1">
              <a:effectLst/>
              <a:latin typeface="+mn-lt"/>
              <a:ea typeface="Calibri"/>
              <a:cs typeface="Times New Roman"/>
            </a:rPr>
            <a:t>Cleveland, Ohio: Division of Water: Internet/Intranet Query/View </a:t>
          </a:r>
          <a:r>
            <a:rPr lang="en-US" sz="1200" b="0">
              <a:effectLst/>
              <a:latin typeface="+mn-lt"/>
              <a:ea typeface="Calibri"/>
              <a:cs typeface="Times New Roman"/>
            </a:rPr>
            <a:t>will allow faster research and faster e-mailing of water map requests saving seven water drafters two hours per day 250 days per year, 70,000 hours over 20 year project lifetime. </a:t>
          </a:r>
        </a:p>
        <a:p>
          <a:pPr marL="0" marR="0">
            <a:lnSpc>
              <a:spcPct val="107000"/>
            </a:lnSpc>
            <a:spcBef>
              <a:spcPts val="0"/>
            </a:spcBef>
            <a:spcAft>
              <a:spcPts val="800"/>
            </a:spcAft>
          </a:pPr>
          <a:r>
            <a:rPr lang="en-US" sz="1200" b="0">
              <a:effectLst/>
              <a:latin typeface="+mn-lt"/>
              <a:ea typeface="Calibri"/>
              <a:cs typeface="Times New Roman"/>
            </a:rPr>
            <a:t>      % Efficiency Increase = 100 x (Hours Saved per Staff-day)/(Hours per Staff-day)</a:t>
          </a:r>
        </a:p>
        <a:p>
          <a:pPr marL="0" marR="0">
            <a:lnSpc>
              <a:spcPct val="107000"/>
            </a:lnSpc>
            <a:spcBef>
              <a:spcPts val="0"/>
            </a:spcBef>
            <a:spcAft>
              <a:spcPts val="0"/>
            </a:spcAft>
          </a:pPr>
          <a:r>
            <a:rPr lang="en-US" sz="1200" b="0">
              <a:effectLst/>
              <a:latin typeface="+mn-lt"/>
              <a:ea typeface="Calibri"/>
              <a:cs typeface="Times New Roman"/>
            </a:rPr>
            <a:t>      Assuming 8 Hours per Staff-day % Efficiency Increase = 100 x 2/8 = 25%</a:t>
          </a:r>
        </a:p>
        <a:p>
          <a:pPr marL="0" marR="0">
            <a:lnSpc>
              <a:spcPct val="107000"/>
            </a:lnSpc>
            <a:spcBef>
              <a:spcPts val="0"/>
            </a:spcBef>
            <a:spcAft>
              <a:spcPts val="800"/>
            </a:spcAft>
          </a:pPr>
          <a:r>
            <a:rPr lang="en-US" sz="1200" b="0">
              <a:effectLst/>
              <a:latin typeface="+mn-lt"/>
              <a:ea typeface="Calibri"/>
              <a:cs typeface="Times New Roman"/>
            </a:rPr>
            <a:t>[Source: GITA GIS ROI Study]</a:t>
          </a:r>
        </a:p>
        <a:p>
          <a:pPr marL="0" marR="0">
            <a:lnSpc>
              <a:spcPct val="107000"/>
            </a:lnSpc>
            <a:spcBef>
              <a:spcPts val="0"/>
            </a:spcBef>
            <a:spcAft>
              <a:spcPts val="800"/>
            </a:spcAft>
          </a:pPr>
          <a:r>
            <a:rPr lang="en-US" sz="1200" b="1">
              <a:effectLst/>
              <a:latin typeface="+mn-lt"/>
              <a:ea typeface="Calibri"/>
              <a:cs typeface="Times New Roman"/>
            </a:rPr>
            <a:t>Cuyahoga County, Ohio: Auditor and Treasurer clerical operations: </a:t>
          </a:r>
          <a:r>
            <a:rPr lang="en-US" sz="1200" b="0">
              <a:effectLst/>
              <a:latin typeface="+mn-lt"/>
              <a:ea typeface="Calibri"/>
              <a:cs typeface="Times New Roman"/>
            </a:rPr>
            <a:t>The Cuyahoga County Auditor is responsible for sending annual tax notifications to about 350,000 property owners in Cuyahoga County. The Treasurer is responsible for mailing 350,000 property tax bills to this same population.  About five percent or more of these mailing envelopes get returned to the County because of a bad addresses. Consequently the staff of both the Auditor and Treasurer spends a significant amount of time researching addresses and resending letters. Additionally, the staff of these agencies are responsible for answering thousands of phone calls from tax payers with questions and complaints about property tax bills. Returned mail: Cuyahoga County mail return rates are on par with U.S. Post Office national estimates of the percent of undeliverable mail and with the experience of other government mailing operations. The Cuyahoga Enterprise GIS (CEGIS), in providing a more accurate and comprehensive property database, and compiling an authoritative street name and address database that can be reconciled with USPS mailing addresses, has the potential to greatly reduce the number of bad and out of date addresses in the property owner database. This will reduce the number of returned envelopes and the staff time required to deal with them.  Assessment information: .   A combination of detailed County imagery, parcel boundaries and assessment information can be made available to Auditor and Treasurer staff at their desk allowing access to information that will speed the resolution complaints and allow information to be more easily provided to customers. Eventually putting property records, maps and imagery on line will allow customers to access information on their own saving employees even more time. Benefit Calculation: A combined total of 25 employees work on managing returned mail and answering customer information calls. At an average annual salary of $50,000, total salary costs for these employees equals about $1,250,000 annually. It is estimated that through the use of CEGIS based data and applications the </a:t>
          </a:r>
          <a:r>
            <a:rPr lang="en-US" sz="1200" b="1">
              <a:effectLst/>
              <a:latin typeface="+mn-lt"/>
              <a:ea typeface="Calibri"/>
              <a:cs typeface="Times New Roman"/>
            </a:rPr>
            <a:t>productivity of these workers can be increased by 20% </a:t>
          </a:r>
          <a:r>
            <a:rPr lang="en-US" sz="1200" b="0">
              <a:effectLst/>
              <a:latin typeface="+mn-lt"/>
              <a:ea typeface="Calibri"/>
              <a:cs typeface="Times New Roman"/>
            </a:rPr>
            <a:t>yielding a value of $250,000 annually. [Source: Cuyahoga Enterprise Geospatial Information System (CEGIS) Cost Benefit Analysis, August 4, 2006, Michael Baker Inc., and Booz Allen Hamilton. Alan Leidner, analyst]</a:t>
          </a: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Additional</a:t>
          </a:r>
          <a:r>
            <a:rPr lang="en-US" sz="1200" b="1" baseline="0">
              <a:effectLst/>
            </a:rPr>
            <a:t> Examples with Office Savings or Better Public Service Cited</a:t>
          </a:r>
        </a:p>
        <a:p>
          <a:pPr marL="0" marR="0" indent="0" defTabSz="914400" eaLnBrk="1" fontAlgn="auto" latinLnBrk="0" hangingPunct="1">
            <a:lnSpc>
              <a:spcPct val="100000"/>
            </a:lnSpc>
            <a:spcBef>
              <a:spcPts val="0"/>
            </a:spcBef>
            <a:spcAft>
              <a:spcPts val="0"/>
            </a:spcAft>
            <a:buClrTx/>
            <a:buSzTx/>
            <a:buFontTx/>
            <a:buNone/>
            <a:tabLst/>
            <a:defRPr/>
          </a:pPr>
          <a:endParaRPr lang="en-US" sz="1200" b="1"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Chicago, Illinois: Custom Editor Tools: </a:t>
          </a:r>
          <a:r>
            <a:rPr lang="en-US" sz="1200" b="0" baseline="0">
              <a:effectLst/>
            </a:rPr>
            <a:t>Eliminated redundant editing in other departments and allowed faster and higher quality edits on geospatial data and features.  Amount invested $215,000. Productivity savings over 4 years: $1,086,000.  1st year savings: about $200,000. 4th year savings about $325,000. Ten year savings: about $3,000,000. Investment payback period: one year. [Source: City of Chicago, Molly Mangan, GIS Director]</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Chicago, Illinois: Streamline Data Management </a:t>
          </a:r>
          <a:r>
            <a:rPr lang="en-US" sz="1200" b="0" baseline="0">
              <a:effectLst/>
            </a:rPr>
            <a:t>by creating a centralized GIS repository, publishing address standards, establishing a web service for address cleansing, establishing ownership of base layers to eliminate redundant maintenance. One time investment of $350,000 plus $150,000 annual salary for two employees.  Ten year cost $1.85M. Benefits: Eliminated 2 full time consultants for data operations valued at $434,000 annually. Eliminated 56 hours per month/672 hours annually for editing duplicate layers valued at an estimated $25,000 annually. Total annual savings not including other benefits mentioned $459,000. Ten year savings $4.59M. Payback time: less than 2 years. [Source: City of Chicago, Molly Mangan, GIS Director]</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Fort Worth, Texas</a:t>
          </a:r>
          <a:r>
            <a:rPr lang="en-US" sz="1200" b="0" baseline="0">
              <a:effectLst/>
            </a:rPr>
            <a:t>: </a:t>
          </a:r>
          <a:r>
            <a:rPr lang="en-US" sz="1200" b="1" baseline="0">
              <a:effectLst/>
            </a:rPr>
            <a:t>Address Information Web Application: </a:t>
          </a:r>
          <a:r>
            <a:rPr lang="en-US" sz="1200" b="0" baseline="0">
              <a:effectLst/>
            </a:rPr>
            <a:t>The City’s work is largely based on individual addresses and the need arose to retrieve all information, across agencies and databases, for a single address. Past methods were very time consuming and required logging into multiple systems. Web application created to join databases together using address as the key field. Application used via internet and PDA’s in the field. Once in place code compliance officers began to use as a research tool. Info collected about parcel, owner, tenant, police information, etc. (Mark DeBoer, mark.deboer@fortworthgov.org)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Fort Worth, Texas: Zoning Information Site: </a:t>
          </a:r>
          <a:r>
            <a:rPr lang="en-US" sz="1200" b="0" baseline="0">
              <a:effectLst/>
            </a:rPr>
            <a:t>Citizens requiring zoning information were obliged to come to City Hall. The City developed an interactive application and put zoning maps on line and enabled the public and businesses to view the information from their homes and offices at any time in the day. Considered a large success. Site experienced 20,000 visits over seven months. (Elizabeth Young, Elizabeth.young@fortworthgov.org)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Indianapolis (City)/Marion County ISA, Automated Mapping Engine (AME): </a:t>
          </a:r>
          <a:r>
            <a:rPr lang="en-US" sz="1200" b="0" baseline="0">
              <a:effectLst/>
            </a:rPr>
            <a:t>Web based map creation wizard enables non-GIS personnel to create maps without assistance. AME spends about 15-45 seconds producing maps and returns with a link to an actual .Pdf file which can then be printed and stored. Accessible to 6,000 computing devices and users. City Division of Compliance uses AME to map permits which saves from 2-3 hours per request. (Chuck Carufel, GIS Manager, ccarufel@Indygov.org ) [Source: PTI Awards Competition 2007]</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Indianapolis (City)/Marion County ISA, GIS Web Services Tool Box: </a:t>
          </a:r>
          <a:r>
            <a:rPr lang="en-US" sz="1200" b="0" baseline="0">
              <a:effectLst/>
            </a:rPr>
            <a:t>CRM system use of Indianapolis geocoding engine reduced address errors from 55% to 5% plus saves the labor of populating other address related fields. Speeded zoning inspections and validates addresses of probationers. (Chuck Carufel, GIS Manager, ccarufel@Indygov.org ) [Source: PTI Awards Competition 2007]</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Mesa, Arizona: Code Compliance and GIS: </a:t>
          </a:r>
          <a:r>
            <a:rPr lang="en-US" sz="1200" b="0" baseline="0">
              <a:effectLst/>
            </a:rPr>
            <a:t>Automated inspection tracking system needed a GIS/web component that allowed inspectors to produce daily tasks lists, obtain real time routes while in the field and verify site-related information through remote access to property and other GIS oriented databases. (Specific benefits not documented. Obtain from Jason Bell,   Jason.bell@cityofmesa.org)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Newton, Massachusetts: </a:t>
          </a:r>
          <a:r>
            <a:rPr lang="en-US" sz="1200" b="0" baseline="0">
              <a:effectLst/>
            </a:rPr>
            <a:t>Production of labels for buffer notifications was time consuming. GIS was used to generate mailing labels required for zoning board appeals, traffic council, conservation commission, and other City agencies. Savings of approximately 500 hours of staff time annually across four departments. Also, development of a front counter system using GIS saved the Inspections Department 250 hours of staff time annually. (Cited by St. Louis County Planning Department, Duluth Minnesota, page 75,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Pierce County, Washington: </a:t>
          </a:r>
          <a:r>
            <a:rPr lang="en-US" sz="1200" b="0" baseline="0">
              <a:effectLst/>
            </a:rPr>
            <a:t>Using GIS online services, Pierce County provides citizens with automated, self serve information on sex offenders. The site receives 5,000 visits per month. If handled by telephone operators, this would require twelve full time employees. Each call averages about 5 minutes. (Cited by St. Louis County Planning Department, Duluth Minnesota, page 73,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Tallahassee, Florida: Public Availability of Data, including Traffic Analysis:  </a:t>
          </a:r>
          <a:r>
            <a:rPr lang="en-US" sz="1200" b="0" baseline="0">
              <a:effectLst/>
            </a:rPr>
            <a:t>City makes available web based mapping information to public. Estimated 20+ hours saved weekly - &gt;1,000 annually specifically by City planners and engineers who use traffic data to evaluate new land development projects requiring traffic turning movement counts. Saves travel time to City Hall. (Don DeLoach, Information Systems Division, deloachd@talgov.com) [Source: PTI Awards Competition, 2007]]</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Tallahassee, Florida; Utilities Web Mapping Application: </a:t>
          </a:r>
          <a:r>
            <a:rPr lang="en-US" sz="1200" b="0" baseline="0">
              <a:effectLst/>
            </a:rPr>
            <a:t>Improved GIS web access to &gt;100 layers of utility data. Used by several hundred utility personnel responsible for daily operations and maintenance of utility infrastructure. Saving realized because desktop client SW not necessary. No figures for overall savings. Access to multiple databases. (Don DeLoach, Information Systems Division, deloachd@talgov.com) [Source: PTI Awards Competition, 2007]</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1"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1">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7620</xdr:colOff>
      <xdr:row>20</xdr:row>
      <xdr:rowOff>121920</xdr:rowOff>
    </xdr:from>
    <xdr:ext cx="5986780" cy="44472013"/>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93887" y="3838787"/>
          <a:ext cx="5986780" cy="4447201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Case Examples</a:t>
          </a:r>
        </a:p>
        <a:p>
          <a:pPr algn="ctr"/>
          <a:endParaRPr lang="en-US" sz="1200" b="1" baseline="0">
            <a:solidFill>
              <a:schemeClr val="tx1"/>
            </a:solidFill>
            <a:effectLst/>
            <a:latin typeface="+mn-lt"/>
            <a:ea typeface="+mn-ea"/>
            <a:cs typeface="+mn-cs"/>
          </a:endParaRPr>
        </a:p>
        <a:p>
          <a:pPr algn="l"/>
          <a:r>
            <a:rPr lang="en-US" sz="1200" b="1" baseline="0">
              <a:solidFill>
                <a:schemeClr val="tx1"/>
              </a:solidFill>
              <a:effectLst/>
              <a:latin typeface="+mn-lt"/>
              <a:ea typeface="+mn-ea"/>
              <a:cs typeface="+mn-cs"/>
            </a:rPr>
            <a:t>Examples with Percentage Increases in Efficiency Included</a:t>
          </a:r>
          <a:endParaRPr lang="en-US" sz="1200" b="1">
            <a:solidFill>
              <a:schemeClr val="tx1"/>
            </a:solidFill>
            <a:effectLst/>
            <a:latin typeface="+mn-lt"/>
            <a:ea typeface="+mn-ea"/>
            <a:cs typeface="+mn-cs"/>
          </a:endParaRPr>
        </a:p>
        <a:p>
          <a:endParaRPr lang="en-US" sz="1200" b="1">
            <a:solidFill>
              <a:schemeClr val="tx1"/>
            </a:solidFill>
            <a:effectLst/>
            <a:latin typeface="+mn-lt"/>
            <a:ea typeface="+mn-ea"/>
            <a:cs typeface="+mn-cs"/>
          </a:endParaRPr>
        </a:p>
        <a:p>
          <a:pPr marL="0" marR="0">
            <a:lnSpc>
              <a:spcPct val="107000"/>
            </a:lnSpc>
            <a:spcBef>
              <a:spcPts val="0"/>
            </a:spcBef>
            <a:spcAft>
              <a:spcPts val="800"/>
            </a:spcAft>
          </a:pPr>
          <a:r>
            <a:rPr lang="en-US" sz="1200" b="1">
              <a:effectLst/>
              <a:latin typeface="+mn-lt"/>
              <a:ea typeface="Calibri"/>
              <a:cs typeface="Times New Roman"/>
            </a:rPr>
            <a:t>Clark County, Washington: </a:t>
          </a:r>
          <a:r>
            <a:rPr lang="en-US" sz="1200" b="0">
              <a:effectLst/>
              <a:latin typeface="+mn-lt"/>
              <a:ea typeface="Calibri"/>
              <a:cs typeface="Times New Roman"/>
            </a:rPr>
            <a:t>The Weed Management Department experienced difficulty identifying the owners of properties needing weed abatement. Inspectors now use GPS and laptop computers with access to a GIS application. This enables them to locate each parcel with noxious weeks and identify property owners. Weed control officers now identify more than 100 outbreaks of weeds per day compared with a prior rate of 8 to 10 identifications.</a:t>
          </a:r>
        </a:p>
        <a:p>
          <a:pPr marL="0" marR="0">
            <a:lnSpc>
              <a:spcPct val="107000"/>
            </a:lnSpc>
            <a:spcBef>
              <a:spcPts val="0"/>
            </a:spcBef>
            <a:spcAft>
              <a:spcPts val="800"/>
            </a:spcAft>
          </a:pPr>
          <a:r>
            <a:rPr lang="en-US" sz="1200" b="0" baseline="0">
              <a:effectLst/>
              <a:latin typeface="+mn-lt"/>
              <a:ea typeface="Calibri"/>
              <a:cs typeface="Times New Roman"/>
            </a:rPr>
            <a:t>      </a:t>
          </a:r>
          <a:r>
            <a:rPr lang="en-US" sz="1200" b="0">
              <a:effectLst/>
              <a:latin typeface="+mn-lt"/>
              <a:ea typeface="Calibri"/>
              <a:cs typeface="Times New Roman"/>
            </a:rPr>
            <a:t>Assuming number Weed Control Officer FTEs unchanged:</a:t>
          </a:r>
        </a:p>
        <a:p>
          <a:pPr marL="0" marR="0">
            <a:lnSpc>
              <a:spcPct val="107000"/>
            </a:lnSpc>
            <a:spcBef>
              <a:spcPts val="0"/>
            </a:spcBef>
            <a:spcAft>
              <a:spcPts val="0"/>
            </a:spcAft>
          </a:pPr>
          <a:r>
            <a:rPr lang="en-US" sz="1200" b="0" baseline="0">
              <a:effectLst/>
              <a:latin typeface="+mn-lt"/>
              <a:ea typeface="Calibri"/>
              <a:cs typeface="Times New Roman"/>
            </a:rPr>
            <a:t>      </a:t>
          </a:r>
          <a:r>
            <a:rPr lang="en-US" sz="1200" b="0">
              <a:effectLst/>
              <a:latin typeface="+mn-lt"/>
              <a:ea typeface="Calibri"/>
              <a:cs typeface="Times New Roman"/>
            </a:rPr>
            <a:t>% Efficiency Increase = % Outbreaks Identified Increase = (100 – 10)/10 = 900%</a:t>
          </a:r>
        </a:p>
        <a:p>
          <a:pPr marL="0" marR="0">
            <a:lnSpc>
              <a:spcPct val="107000"/>
            </a:lnSpc>
            <a:spcBef>
              <a:spcPts val="0"/>
            </a:spcBef>
            <a:spcAft>
              <a:spcPts val="0"/>
            </a:spcAft>
          </a:pPr>
          <a:r>
            <a:rPr lang="en-US" sz="1200" b="1" i="1">
              <a:effectLst/>
              <a:latin typeface="+mn-lt"/>
              <a:ea typeface="Calibri"/>
              <a:cs typeface="Times New Roman"/>
            </a:rPr>
            <a:t>Left off above table as an outlier. </a:t>
          </a:r>
        </a:p>
        <a:p>
          <a:pPr marL="0" marR="0">
            <a:lnSpc>
              <a:spcPct val="107000"/>
            </a:lnSpc>
            <a:spcBef>
              <a:spcPts val="0"/>
            </a:spcBef>
            <a:spcAft>
              <a:spcPts val="0"/>
            </a:spcAft>
          </a:pPr>
          <a:r>
            <a:rPr lang="en-US" sz="1200" b="0">
              <a:effectLst/>
              <a:latin typeface="+mn-lt"/>
              <a:ea typeface="Calibri"/>
              <a:cs typeface="Times New Roman"/>
            </a:rPr>
            <a:t>(Cited by St. Louis County Planning Department, Duluth Minnesota, page 74, Land Records Management, 2005: http://www.stlouiscountymn.gov/portals/0/library/land-property/maps/map-documents/Land-Records-Management-Plan.pdf)</a:t>
          </a:r>
        </a:p>
        <a:p>
          <a:pPr marL="0" marR="0">
            <a:lnSpc>
              <a:spcPct val="107000"/>
            </a:lnSpc>
            <a:spcBef>
              <a:spcPts val="0"/>
            </a:spcBef>
            <a:spcAft>
              <a:spcPts val="0"/>
            </a:spcAft>
          </a:pPr>
          <a:endParaRPr lang="en-US" sz="1200" b="0">
            <a:effectLst/>
            <a:latin typeface="+mn-lt"/>
            <a:ea typeface="Calibri"/>
            <a:cs typeface="Times New Roman"/>
          </a:endParaRPr>
        </a:p>
        <a:p>
          <a:pPr marL="0" marR="0">
            <a:lnSpc>
              <a:spcPct val="107000"/>
            </a:lnSpc>
            <a:spcBef>
              <a:spcPts val="0"/>
            </a:spcBef>
            <a:spcAft>
              <a:spcPts val="800"/>
            </a:spcAft>
          </a:pPr>
          <a:r>
            <a:rPr lang="en-US" sz="1200" b="1">
              <a:effectLst/>
              <a:latin typeface="+mn-lt"/>
              <a:ea typeface="Calibri"/>
              <a:cs typeface="Times New Roman"/>
            </a:rPr>
            <a:t>Cleveland, Ohio: Building and Housing Inspectors</a:t>
          </a:r>
          <a:r>
            <a:rPr lang="en-US" sz="1200" b="1" baseline="0">
              <a:effectLst/>
              <a:latin typeface="+mn-lt"/>
              <a:ea typeface="Calibri"/>
              <a:cs typeface="Times New Roman"/>
            </a:rPr>
            <a:t> use of a route creation application </a:t>
          </a:r>
          <a:r>
            <a:rPr lang="en-US" sz="1200" b="0">
              <a:effectLst/>
              <a:latin typeface="+mn-lt"/>
              <a:ea typeface="Calibri"/>
              <a:cs typeface="Times New Roman"/>
            </a:rPr>
            <a:t>will minimize travel time for 25 specialist inspectors saving one hour per day, 250 days per year assuming half the time is put to productive use: 57,812 hours over 20 years. </a:t>
          </a:r>
        </a:p>
        <a:p>
          <a:pPr marL="0" marR="0">
            <a:lnSpc>
              <a:spcPct val="107000"/>
            </a:lnSpc>
            <a:spcBef>
              <a:spcPts val="0"/>
            </a:spcBef>
            <a:spcAft>
              <a:spcPts val="0"/>
            </a:spcAft>
          </a:pPr>
          <a:r>
            <a:rPr lang="en-US" sz="1200" b="0">
              <a:effectLst/>
              <a:latin typeface="+mn-lt"/>
              <a:ea typeface="Calibri"/>
              <a:cs typeface="Times New Roman"/>
            </a:rPr>
            <a:t>    % Efficiency Gain = 100 x [1 Hr Saved per Day]/[8 Hrs per Day] x 50% Productive Use = 6.3% </a:t>
          </a:r>
        </a:p>
        <a:p>
          <a:pPr marL="0" marR="0">
            <a:lnSpc>
              <a:spcPct val="107000"/>
            </a:lnSpc>
            <a:spcBef>
              <a:spcPts val="0"/>
            </a:spcBef>
            <a:spcAft>
              <a:spcPts val="800"/>
            </a:spcAft>
          </a:pPr>
          <a:r>
            <a:rPr lang="en-US" sz="1200" b="0">
              <a:effectLst/>
              <a:latin typeface="+mn-lt"/>
              <a:ea typeface="Calibri"/>
              <a:cs typeface="Times New Roman"/>
            </a:rPr>
            <a:t>[Source: GITA GIS ROI Study]</a:t>
          </a:r>
        </a:p>
        <a:p>
          <a:pPr marL="0" marR="0">
            <a:lnSpc>
              <a:spcPct val="107000"/>
            </a:lnSpc>
            <a:spcBef>
              <a:spcPts val="0"/>
            </a:spcBef>
            <a:spcAft>
              <a:spcPts val="800"/>
            </a:spcAft>
          </a:pPr>
          <a:r>
            <a:rPr lang="en-US" sz="1200" b="1">
              <a:effectLst/>
              <a:latin typeface="+mn-lt"/>
              <a:ea typeface="Calibri"/>
              <a:cs typeface="Times New Roman"/>
            </a:rPr>
            <a:t>Cleveland, Ohio: Park Field Staff Improved Routing: </a:t>
          </a:r>
          <a:r>
            <a:rPr lang="en-US" sz="1200" b="0" baseline="0">
              <a:effectLst/>
              <a:latin typeface="+mn-lt"/>
              <a:ea typeface="Calibri"/>
              <a:cs typeface="Times New Roman"/>
            </a:rPr>
            <a:t>Seasonal maintenance workers will reduce travel time by 10%. Assume 300 laborers will save 592,800 hours over 20 year project lifetime. Park maintenance workers through improved routing will reduce travel time by 10%. 80 laborers to save 316,360 hours over 20 years. Parks craftspersons will reduce travel time by 10% through better routing. 24 workers will save 94,848 hours over 20 years.</a:t>
          </a:r>
        </a:p>
        <a:p>
          <a:pPr marL="0" marR="0">
            <a:lnSpc>
              <a:spcPct val="107000"/>
            </a:lnSpc>
            <a:spcBef>
              <a:spcPts val="0"/>
            </a:spcBef>
            <a:spcAft>
              <a:spcPts val="800"/>
            </a:spcAft>
          </a:pPr>
          <a:r>
            <a:rPr lang="en-US" sz="1200" b="0" baseline="0">
              <a:effectLst/>
              <a:latin typeface="+mn-lt"/>
              <a:ea typeface="Calibri"/>
              <a:cs typeface="Times New Roman"/>
            </a:rPr>
            <a:t>     Assume 10% to 20% of these field workers’ time is travel time</a:t>
          </a:r>
        </a:p>
        <a:p>
          <a:pPr marL="0" marR="0">
            <a:lnSpc>
              <a:spcPct val="107000"/>
            </a:lnSpc>
            <a:spcBef>
              <a:spcPts val="0"/>
            </a:spcBef>
            <a:spcAft>
              <a:spcPts val="0"/>
            </a:spcAft>
          </a:pPr>
          <a:r>
            <a:rPr lang="en-US" sz="1200" b="0" baseline="0">
              <a:effectLst/>
              <a:latin typeface="+mn-lt"/>
              <a:ea typeface="Calibri"/>
              <a:cs typeface="Times New Roman"/>
            </a:rPr>
            <a:t>    % Efficiency Increase = (10% Less Travel Time) x (10% to 20% of Time for Travel) = 1% to 2%</a:t>
          </a:r>
        </a:p>
        <a:p>
          <a:pPr marL="0" marR="0">
            <a:lnSpc>
              <a:spcPct val="107000"/>
            </a:lnSpc>
            <a:spcBef>
              <a:spcPts val="0"/>
            </a:spcBef>
            <a:spcAft>
              <a:spcPts val="800"/>
            </a:spcAft>
          </a:pPr>
          <a:r>
            <a:rPr lang="en-US" sz="1200" b="0" baseline="0">
              <a:effectLst/>
              <a:latin typeface="+mn-lt"/>
              <a:ea typeface="Calibri"/>
              <a:cs typeface="Times New Roman"/>
            </a:rPr>
            <a:t>[Source: GITA GIS ROI Study]</a:t>
          </a:r>
        </a:p>
        <a:p>
          <a:pPr marL="0" marR="0">
            <a:lnSpc>
              <a:spcPct val="107000"/>
            </a:lnSpc>
            <a:spcBef>
              <a:spcPts val="0"/>
            </a:spcBef>
            <a:spcAft>
              <a:spcPts val="0"/>
            </a:spcAft>
          </a:pPr>
          <a:r>
            <a:rPr kumimoji="0" lang="en-US" sz="1200" b="1" i="0" u="none" strike="noStrike" kern="0" cap="none" spc="0" normalizeH="0" baseline="0" noProof="0">
              <a:ln>
                <a:noFill/>
              </a:ln>
              <a:solidFill>
                <a:prstClr val="black"/>
              </a:solidFill>
              <a:effectLst/>
              <a:uLnTx/>
              <a:uFillTx/>
              <a:latin typeface="+mn-lt"/>
              <a:ea typeface="Calibri"/>
              <a:cs typeface="Times New Roman"/>
            </a:rPr>
            <a:t>Cleveland, Ohio: Permit and inspection system </a:t>
          </a:r>
          <a:r>
            <a:rPr kumimoji="0" lang="en-US" sz="1200" b="0" i="0" u="none" strike="noStrike" kern="0" cap="none" spc="0" normalizeH="0" baseline="0" noProof="0">
              <a:ln>
                <a:noFill/>
              </a:ln>
              <a:solidFill>
                <a:prstClr val="black"/>
              </a:solidFill>
              <a:effectLst/>
              <a:uLnTx/>
              <a:uFillTx/>
              <a:latin typeface="+mn-lt"/>
              <a:ea typeface="Calibri"/>
              <a:cs typeface="Times New Roman"/>
            </a:rPr>
            <a:t>reduced need for office work by field staff to develop daily work schedules and type notes. Saving 96 FTE’s 2 hours per day, 250 days annually yielding 444,000 hours (about 10 FTE’s) assuming half saved time put to productive use. </a:t>
          </a:r>
        </a:p>
        <a:p>
          <a:pPr marL="0" marR="0" lvl="0" indent="0" defTabSz="914400" eaLnBrk="1" fontAlgn="auto" latinLnBrk="0" hangingPunct="1">
            <a:lnSpc>
              <a:spcPct val="107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a:cs typeface="Times New Roman"/>
            </a:rPr>
            <a:t>    % Efficiency Gain = 100 x [1 Hr Saved per Day]/[8 Hrs per Day] x 50% Productive Use = 6.3%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a:cs typeface="Times New Roman"/>
            </a:rPr>
            <a:t>[Source: GITA GIS ROI Study]</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Calibri"/>
              <a:cs typeface="Times New Roman"/>
            </a:rPr>
            <a:t>Cleveland: Water Utility </a:t>
          </a:r>
          <a:r>
            <a:rPr lang="en-US" sz="1100" b="1" i="0" baseline="0">
              <a:solidFill>
                <a:schemeClr val="tx1"/>
              </a:solidFill>
              <a:effectLst/>
              <a:latin typeface="+mn-lt"/>
              <a:ea typeface="+mn-ea"/>
              <a:cs typeface="+mn-cs"/>
            </a:rPr>
            <a:t>Division: </a:t>
          </a:r>
          <a:r>
            <a:rPr kumimoji="0" lang="en-US" sz="1200" b="0" i="0" u="none" strike="noStrike" kern="0" cap="none" spc="0" normalizeH="0" baseline="0" noProof="0">
              <a:ln>
                <a:noFill/>
              </a:ln>
              <a:solidFill>
                <a:prstClr val="black"/>
              </a:solidFill>
              <a:effectLst/>
              <a:uLnTx/>
              <a:uFillTx/>
              <a:latin typeface="+mn-lt"/>
              <a:ea typeface="Calibri"/>
              <a:cs typeface="Times New Roman"/>
            </a:rPr>
            <a:t>Laborers using intranet and laptop access to perform faster research in the field and take advantage of better routing. Will save 30 crews, one operator per crew, one hour, 250 days per year for 20 years. 150,000 hours saved. </a:t>
          </a:r>
          <a:r>
            <a:rPr kumimoji="0" lang="en-US" sz="1200" b="1" i="0" u="none" strike="noStrike" kern="0" cap="none" spc="0" normalizeH="0" baseline="0" noProof="0">
              <a:ln>
                <a:noFill/>
              </a:ln>
              <a:solidFill>
                <a:prstClr val="black"/>
              </a:solidFill>
              <a:effectLst/>
              <a:uLnTx/>
              <a:uFillTx/>
              <a:latin typeface="+mn-lt"/>
              <a:ea typeface="Calibri"/>
              <a:cs typeface="Times New Roman"/>
            </a:rPr>
            <a:t>Division of Water Utility </a:t>
          </a:r>
          <a:r>
            <a:rPr kumimoji="0" lang="en-US" sz="1200" b="0" i="0" u="none" strike="noStrike" kern="0" cap="none" spc="0" normalizeH="0" baseline="0" noProof="0">
              <a:ln>
                <a:noFill/>
              </a:ln>
              <a:solidFill>
                <a:prstClr val="black"/>
              </a:solidFill>
              <a:effectLst/>
              <a:uLnTx/>
              <a:uFillTx/>
              <a:latin typeface="+mn-lt"/>
              <a:ea typeface="Calibri"/>
              <a:cs typeface="Times New Roman"/>
            </a:rPr>
            <a:t>Laborers</a:t>
          </a:r>
          <a:r>
            <a:rPr kumimoji="0" lang="en-US" sz="1200" b="1" i="0" u="none" strike="noStrike" kern="0" cap="none" spc="0" normalizeH="0" baseline="0" noProof="0">
              <a:ln>
                <a:noFill/>
              </a:ln>
              <a:solidFill>
                <a:prstClr val="black"/>
              </a:solidFill>
              <a:effectLst/>
              <a:uLnTx/>
              <a:uFillTx/>
              <a:latin typeface="+mn-lt"/>
              <a:ea typeface="Calibri"/>
              <a:cs typeface="Times New Roman"/>
            </a:rPr>
            <a:t> </a:t>
          </a:r>
          <a:r>
            <a:rPr kumimoji="0" lang="en-US" sz="1200" b="0" i="0" u="none" strike="noStrike" kern="0" cap="none" spc="0" normalizeH="0" baseline="0" noProof="0">
              <a:ln>
                <a:noFill/>
              </a:ln>
              <a:solidFill>
                <a:prstClr val="black"/>
              </a:solidFill>
              <a:effectLst/>
              <a:uLnTx/>
              <a:uFillTx/>
              <a:latin typeface="+mn-lt"/>
              <a:ea typeface="Calibri"/>
              <a:cs typeface="Times New Roman"/>
            </a:rPr>
            <a:t>using intranet and laptop map tools for faster research and better routing will save 30 crews, one hour per day (250 days per year/20 years). 300,000 hours saved. </a:t>
          </a:r>
        </a:p>
        <a:p>
          <a:pPr marL="0" marR="0" lvl="0" indent="0" defTabSz="914400" eaLnBrk="1" fontAlgn="auto" latinLnBrk="0" hangingPunct="1">
            <a:lnSpc>
              <a:spcPct val="107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a:cs typeface="Times New Roman"/>
            </a:rPr>
            <a:t>      % Efficiency Gain = 100 x [1 Hour Saved per Day]/[8 Hours per Day] = 12.5%</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a:cs typeface="Times New Roman"/>
            </a:rPr>
            <a:t>[Source: GITA GIS ROI Study]</a:t>
          </a:r>
        </a:p>
        <a:p>
          <a:pPr marL="0" marR="0">
            <a:lnSpc>
              <a:spcPct val="107000"/>
            </a:lnSpc>
            <a:spcBef>
              <a:spcPts val="0"/>
            </a:spcBef>
            <a:spcAft>
              <a:spcPts val="800"/>
            </a:spcAft>
          </a:pPr>
          <a:r>
            <a:rPr lang="en-US" sz="1200" b="1">
              <a:effectLst/>
              <a:latin typeface="+mn-lt"/>
              <a:ea typeface="Calibri"/>
              <a:cs typeface="Times New Roman"/>
            </a:rPr>
            <a:t>Cuyahoga County, Ohio: County Engineer, Sanitary Division:  </a:t>
          </a:r>
          <a:r>
            <a:rPr lang="en-US" sz="1200" b="0">
              <a:effectLst/>
              <a:latin typeface="+mn-lt"/>
              <a:ea typeface="Calibri"/>
              <a:cs typeface="Times New Roman"/>
            </a:rPr>
            <a:t>At the present time fifty Sanitary Engineering workers perform a variety of field tasks ranging from inspections to providing house connections and clearing blocked lines. Their work is based on paper record keeping with little computer support. The Division is currently examining options to increase automation including: A sewer maintenance software package to manage work orders and inspections; Mobile computers with wireless communications to allow information to be accessed and reports written from the field; Automated vehicle location and global positioning technologies to keep track of vehicles and allow workers to get precise locations for problem areas and infrastructure elements. Benefit Calculation: Sanitary Engineering believes that through the use of the Cuyahoga Enterprise GIS (CEGIS) and a variety of field automation technologies, worker productivity can be increased by at least 10%. Assuming a salary of $50,000 per worker, and estimating personnel costs for the Division’s field workers at $2,500,000 annually, the value of a </a:t>
          </a:r>
          <a:r>
            <a:rPr lang="en-US" sz="1200" b="1">
              <a:effectLst/>
              <a:latin typeface="+mn-lt"/>
              <a:ea typeface="Calibri"/>
              <a:cs typeface="Times New Roman"/>
            </a:rPr>
            <a:t>10% gain in productivity </a:t>
          </a:r>
          <a:r>
            <a:rPr lang="en-US" sz="1200" b="0">
              <a:effectLst/>
              <a:latin typeface="+mn-lt"/>
              <a:ea typeface="Calibri"/>
              <a:cs typeface="Times New Roman"/>
            </a:rPr>
            <a:t>is $250,000 annually a significant part of which is attributable to CEGIS. [Source: Cuyahoga Enterprise Geospatial Information System (CEGIS) Cost Benefit Analysis, August 4, 2006, Michael Baker Inc., and Booz Allen Hamilton. Alan Leidner, analyst]</a:t>
          </a:r>
        </a:p>
        <a:p>
          <a:pPr marL="0" marR="0">
            <a:lnSpc>
              <a:spcPct val="107000"/>
            </a:lnSpc>
            <a:spcBef>
              <a:spcPts val="0"/>
            </a:spcBef>
            <a:spcAft>
              <a:spcPts val="800"/>
            </a:spcAft>
          </a:pPr>
          <a:r>
            <a:rPr lang="en-US" sz="1200" b="1">
              <a:effectLst/>
              <a:latin typeface="+mn-lt"/>
              <a:cs typeface="Times New Roman"/>
            </a:rPr>
            <a:t>Erie County,</a:t>
          </a:r>
          <a:r>
            <a:rPr lang="en-US" sz="1200" b="1" baseline="0">
              <a:effectLst/>
              <a:latin typeface="+mn-lt"/>
              <a:cs typeface="Times New Roman"/>
            </a:rPr>
            <a:t> New York: </a:t>
          </a:r>
          <a:r>
            <a:rPr lang="en-US" sz="1200" b="1">
              <a:effectLst/>
              <a:latin typeface="+mn-lt"/>
              <a:cs typeface="Times New Roman"/>
            </a:rPr>
            <a:t>Division of Sewerage Management Implements Dig Smart and infraMAP </a:t>
          </a:r>
          <a:r>
            <a:rPr lang="en-US" sz="1200" b="0">
              <a:effectLst/>
              <a:latin typeface="+mn-lt"/>
              <a:cs typeface="Times New Roman"/>
            </a:rPr>
            <a:t>to help automate daily UFPO workflow. Erie County Division of Sewerage Management handles approximately 20,000 Underground Facilities Protection Organization (UFPO) tickets per year from Dig Safely New York (DSNY).  Through the use of the software programs Dig Smart and infraMAP, we have automated the process of keeping track of and processing all of our UFPO tickets.  Dig Smart is a UFPO ticket management software program that resides inside ESRI’s ArcMap.  InfraMAP is a mobile Windows based utilities management software application that currently resides on both Panasonic Toughbooks and Microsoft Surface Pro 3’s.  The DSM’s GIS information is loaded into infraMAP.  Adding these software programs to our UFPO processing workflow has drastically increased our efficiency.  We have not only saved thousands of annual man hours, but have achieved a 99.99% ticket processing efficiency. </a:t>
          </a:r>
        </a:p>
        <a:p>
          <a:pPr marL="0" marR="0">
            <a:lnSpc>
              <a:spcPct val="107000"/>
            </a:lnSpc>
            <a:spcBef>
              <a:spcPts val="0"/>
            </a:spcBef>
            <a:spcAft>
              <a:spcPts val="800"/>
            </a:spcAft>
          </a:pPr>
          <a:r>
            <a:rPr lang="en-US" sz="1200" b="1">
              <a:effectLst/>
              <a:latin typeface="+mn-lt"/>
              <a:cs typeface="Times New Roman"/>
            </a:rPr>
            <a:t>Results</a:t>
          </a:r>
          <a:r>
            <a:rPr lang="en-US" sz="1200" b="0">
              <a:effectLst/>
              <a:latin typeface="+mn-lt"/>
              <a:cs typeface="Times New Roman"/>
            </a:rPr>
            <a:t>: The results have been extremely positive.  The program has reduced the amount of people involved with processing daily UFPO’s from 11 to 7.  Lost tickets no longer occur.  Every ticket that comes in is tracked and processed.  By automating workflows, and making sure every ticket is accounted for, the DSM has achieved a 99.99% successful processing UFPO rate.  This has saved the DSM money in fines from DSNY because DSNY charges $2/ticket for every ticket not processed before its start time. </a:t>
          </a:r>
          <a:r>
            <a:rPr lang="en-US" sz="1200" b="1">
              <a:effectLst/>
              <a:latin typeface="+mn-lt"/>
              <a:cs typeface="Times New Roman"/>
            </a:rPr>
            <a:t>Return on Investment/Cost-Benefit Analysis: </a:t>
          </a:r>
          <a:r>
            <a:rPr lang="en-US" sz="1200" b="0">
              <a:effectLst/>
              <a:latin typeface="+mn-lt"/>
              <a:cs typeface="Times New Roman"/>
            </a:rPr>
            <a:t>Reduced staff involved to process daily UFPO’s from: 11 total people involved in daily operations.  6+ are full time To 7 total people involved in daily operations, 3.5 are full time.</a:t>
          </a:r>
        </a:p>
        <a:p>
          <a:pPr marL="0" marR="0">
            <a:lnSpc>
              <a:spcPct val="107000"/>
            </a:lnSpc>
            <a:spcBef>
              <a:spcPts val="0"/>
            </a:spcBef>
            <a:spcAft>
              <a:spcPts val="800"/>
            </a:spcAft>
          </a:pPr>
          <a:r>
            <a:rPr lang="en-US" sz="1200" b="0" baseline="0">
              <a:effectLst/>
              <a:latin typeface="+mn-lt"/>
              <a:cs typeface="Times New Roman"/>
            </a:rPr>
            <a:t>      </a:t>
          </a:r>
          <a:r>
            <a:rPr lang="en-US" sz="1200" b="0">
              <a:effectLst/>
              <a:latin typeface="+mn-lt"/>
              <a:cs typeface="Times New Roman"/>
            </a:rPr>
            <a:t>From above, reduction of 6 FTEs to 3.5 FTEs:</a:t>
          </a:r>
        </a:p>
        <a:p>
          <a:pPr marL="0" marR="0">
            <a:lnSpc>
              <a:spcPct val="107000"/>
            </a:lnSpc>
            <a:spcBef>
              <a:spcPts val="0"/>
            </a:spcBef>
            <a:spcAft>
              <a:spcPts val="800"/>
            </a:spcAft>
          </a:pPr>
          <a:r>
            <a:rPr lang="en-US" sz="1200" b="0" baseline="0">
              <a:effectLst/>
              <a:latin typeface="+mn-lt"/>
              <a:cs typeface="Times New Roman"/>
            </a:rPr>
            <a:t>      </a:t>
          </a:r>
          <a:r>
            <a:rPr lang="en-US" sz="1200" b="0">
              <a:effectLst/>
              <a:latin typeface="+mn-lt"/>
              <a:cs typeface="Times New Roman"/>
            </a:rPr>
            <a:t>% Efficiency Gain = 100 x (Old Staff Level – New Staff Level)/Old Staff Level</a:t>
          </a:r>
        </a:p>
        <a:p>
          <a:pPr marL="0" marR="0">
            <a:lnSpc>
              <a:spcPct val="107000"/>
            </a:lnSpc>
            <a:spcBef>
              <a:spcPts val="0"/>
            </a:spcBef>
            <a:spcAft>
              <a:spcPts val="0"/>
            </a:spcAft>
          </a:pPr>
          <a:r>
            <a:rPr lang="en-US" sz="1200" b="0" baseline="0">
              <a:effectLst/>
              <a:latin typeface="+mn-lt"/>
              <a:cs typeface="Times New Roman"/>
            </a:rPr>
            <a:t>      </a:t>
          </a:r>
          <a:r>
            <a:rPr lang="en-US" sz="1200" b="0">
              <a:effectLst/>
              <a:latin typeface="+mn-lt"/>
              <a:cs typeface="Times New Roman"/>
            </a:rPr>
            <a:t>% Efficiency Gain = 100 x (6 – 3.5)/6 = 2.5/6 = 41.7%</a:t>
          </a:r>
        </a:p>
        <a:p>
          <a:pPr marL="0" marR="0">
            <a:lnSpc>
              <a:spcPct val="107000"/>
            </a:lnSpc>
            <a:spcBef>
              <a:spcPts val="0"/>
            </a:spcBef>
            <a:spcAft>
              <a:spcPts val="800"/>
            </a:spcAft>
          </a:pPr>
          <a:r>
            <a:rPr lang="en-US" sz="1200" b="0">
              <a:effectLst/>
              <a:latin typeface="+mn-lt"/>
              <a:cs typeface="Times New Roman"/>
            </a:rPr>
            <a:t>[Source: Steven Russell, Erie County, Submission to NYSGISA Awards Contest, 2015]</a:t>
          </a:r>
        </a:p>
        <a:p>
          <a:pPr marL="0" marR="0">
            <a:lnSpc>
              <a:spcPct val="107000"/>
            </a:lnSpc>
            <a:spcBef>
              <a:spcPts val="0"/>
            </a:spcBef>
            <a:spcAft>
              <a:spcPts val="800"/>
            </a:spcAft>
          </a:pPr>
          <a:r>
            <a:rPr lang="en-US" sz="1200" b="1">
              <a:effectLst/>
              <a:latin typeface="+mn-lt"/>
              <a:cs typeface="Times New Roman"/>
            </a:rPr>
            <a:t>Fairfax County, Virginia: </a:t>
          </a:r>
          <a:r>
            <a:rPr lang="en-US" sz="1200" b="0">
              <a:effectLst/>
              <a:latin typeface="+mn-lt"/>
              <a:cs typeface="Times New Roman"/>
            </a:rPr>
            <a:t>The County Department of Solid Waste and Recycling used GIS to optimize collection routes for 38,400 residential customers and reduced crews from 16 to 10. Estimated annual savings of $200,000 were expected. </a:t>
          </a:r>
        </a:p>
        <a:p>
          <a:pPr marL="0" marR="0">
            <a:lnSpc>
              <a:spcPct val="107000"/>
            </a:lnSpc>
            <a:spcBef>
              <a:spcPts val="0"/>
            </a:spcBef>
            <a:spcAft>
              <a:spcPts val="800"/>
            </a:spcAft>
          </a:pPr>
          <a:r>
            <a:rPr lang="en-US" sz="1200" b="0">
              <a:effectLst/>
              <a:latin typeface="+mn-lt"/>
              <a:cs typeface="Times New Roman"/>
            </a:rPr>
            <a:t>      % Efficiency Gain = 100 x (Old Staff Level – New Staff Level)/Old Staff Level</a:t>
          </a:r>
        </a:p>
        <a:p>
          <a:pPr marL="0" marR="0">
            <a:lnSpc>
              <a:spcPct val="107000"/>
            </a:lnSpc>
            <a:spcBef>
              <a:spcPts val="0"/>
            </a:spcBef>
            <a:spcAft>
              <a:spcPts val="0"/>
            </a:spcAft>
          </a:pPr>
          <a:r>
            <a:rPr lang="en-US" sz="1200" b="0" baseline="0">
              <a:effectLst/>
              <a:latin typeface="+mn-lt"/>
              <a:cs typeface="Times New Roman"/>
            </a:rPr>
            <a:t>      </a:t>
          </a:r>
          <a:r>
            <a:rPr lang="en-US" sz="1200" b="0">
              <a:effectLst/>
              <a:latin typeface="+mn-lt"/>
              <a:cs typeface="Times New Roman"/>
            </a:rPr>
            <a:t>% Efficiency Gain = 100 x (16 – 10)/16 = 6/16 = 37.5%</a:t>
          </a:r>
        </a:p>
        <a:p>
          <a:pPr marL="0" marR="0">
            <a:lnSpc>
              <a:spcPct val="107000"/>
            </a:lnSpc>
            <a:spcBef>
              <a:spcPts val="0"/>
            </a:spcBef>
            <a:spcAft>
              <a:spcPts val="800"/>
            </a:spcAft>
          </a:pPr>
          <a:r>
            <a:rPr lang="en-US" sz="1200" b="0">
              <a:effectLst/>
              <a:latin typeface="+mn-lt"/>
              <a:cs typeface="Times New Roman"/>
            </a:rPr>
            <a:t>(Cited by St. Louis County Planning Department, Duluth Minnesota, page 73, Land Records Management, 2005: http://www.stlouiscountymn.gov/portals/0/library/land-property/maps/map-documents/Land-Records-Management-Plan.pdf)</a:t>
          </a:r>
        </a:p>
        <a:p>
          <a:pPr marL="0" marR="0">
            <a:lnSpc>
              <a:spcPct val="107000"/>
            </a:lnSpc>
            <a:spcBef>
              <a:spcPts val="0"/>
            </a:spcBef>
            <a:spcAft>
              <a:spcPts val="800"/>
            </a:spcAft>
          </a:pPr>
          <a:r>
            <a:rPr lang="en-US" sz="1200" b="1">
              <a:effectLst/>
              <a:latin typeface="+mn-lt"/>
              <a:cs typeface="Times New Roman"/>
            </a:rPr>
            <a:t>Miami-Date County, Florida: Genesis Inspection Program:</a:t>
          </a:r>
          <a:r>
            <a:rPr lang="en-US" sz="1200" b="0">
              <a:effectLst/>
              <a:latin typeface="+mn-lt"/>
              <a:cs typeface="Times New Roman"/>
            </a:rPr>
            <a:t> Water and Wastewater Division inspection teams conducted about 900 inspections monthly using hand written reports. Digital pictures were printed and attached. Implemented an electronic inspection and filing system using electronic forms and portable computers. Uses GIS display of facilities allowing efficient routing of inspection teams. Eliminated the need to commute to home office to pick up and drop off forms and routes. Upload and download of information and reports done wirelessly from the field. Numbers of inspections have increased between 10% and 20% while mileage traveled has been reduced. These new methods are now being spread to other Divisions. Expect to utilize field information to recover uncollected revenues. </a:t>
          </a:r>
        </a:p>
        <a:p>
          <a:pPr marL="0" marR="0">
            <a:lnSpc>
              <a:spcPct val="107000"/>
            </a:lnSpc>
            <a:spcBef>
              <a:spcPts val="0"/>
            </a:spcBef>
            <a:spcAft>
              <a:spcPts val="0"/>
            </a:spcAft>
          </a:pPr>
          <a:r>
            <a:rPr lang="en-US" sz="1200" b="0">
              <a:effectLst/>
              <a:latin typeface="+mn-lt"/>
              <a:cs typeface="Times New Roman"/>
            </a:rPr>
            <a:t>Assuming staff levels unchanged, % Efficiency Increase = % Inspections Increase = 10% to 20%</a:t>
          </a:r>
        </a:p>
        <a:p>
          <a:pPr marL="0" marR="0">
            <a:lnSpc>
              <a:spcPct val="107000"/>
            </a:lnSpc>
            <a:spcBef>
              <a:spcPts val="0"/>
            </a:spcBef>
            <a:spcAft>
              <a:spcPts val="800"/>
            </a:spcAft>
          </a:pPr>
          <a:r>
            <a:rPr lang="en-US" sz="1200" b="0">
              <a:effectLst/>
              <a:latin typeface="+mn-lt"/>
              <a:cs typeface="Times New Roman"/>
            </a:rPr>
            <a:t>(Roy Patrick, patrir@miamidade.gov) [Source: PTI Awards Competition]</a:t>
          </a:r>
        </a:p>
        <a:p>
          <a:pPr marL="0" marR="0">
            <a:lnSpc>
              <a:spcPct val="107000"/>
            </a:lnSpc>
            <a:spcBef>
              <a:spcPts val="0"/>
            </a:spcBef>
            <a:spcAft>
              <a:spcPts val="800"/>
            </a:spcAft>
          </a:pPr>
          <a:r>
            <a:rPr lang="en-US" sz="1200" b="1">
              <a:effectLst/>
              <a:latin typeface="+mn-lt"/>
              <a:cs typeface="Times New Roman"/>
            </a:rPr>
            <a:t>Sacramento, California: </a:t>
          </a:r>
          <a:r>
            <a:rPr lang="en-US" sz="1200" b="0">
              <a:effectLst/>
              <a:latin typeface="+mn-lt"/>
              <a:cs typeface="Times New Roman"/>
            </a:rPr>
            <a:t>Used GIS to increase routing efficiency of its solid waste collection fleet. The number of drivers was reduced from 39 to 29 with annual savings realized of $250,000 in reduced fleet and equipment costs. Drivers who were no longer needed to collect garbage were assigned to other duties.  </a:t>
          </a:r>
        </a:p>
        <a:p>
          <a:pPr marL="0" marR="0">
            <a:lnSpc>
              <a:spcPct val="107000"/>
            </a:lnSpc>
            <a:spcBef>
              <a:spcPts val="0"/>
            </a:spcBef>
            <a:spcAft>
              <a:spcPts val="800"/>
            </a:spcAft>
          </a:pPr>
          <a:r>
            <a:rPr lang="en-US" sz="1200" b="0">
              <a:effectLst/>
              <a:latin typeface="+mn-lt"/>
              <a:cs typeface="Times New Roman"/>
            </a:rPr>
            <a:t>      % Efficiency Gain = 100 x (Old Staff Level – New Staff Level)/Old Staff Level</a:t>
          </a:r>
        </a:p>
        <a:p>
          <a:pPr marL="0" marR="0">
            <a:lnSpc>
              <a:spcPct val="107000"/>
            </a:lnSpc>
            <a:spcBef>
              <a:spcPts val="0"/>
            </a:spcBef>
            <a:spcAft>
              <a:spcPts val="0"/>
            </a:spcAft>
          </a:pPr>
          <a:r>
            <a:rPr lang="en-US" sz="1200" b="0" baseline="0">
              <a:effectLst/>
              <a:latin typeface="+mn-lt"/>
              <a:cs typeface="Times New Roman"/>
            </a:rPr>
            <a:t>      </a:t>
          </a:r>
          <a:r>
            <a:rPr lang="en-US" sz="1200" b="0">
              <a:effectLst/>
              <a:latin typeface="+mn-lt"/>
              <a:cs typeface="Times New Roman"/>
            </a:rPr>
            <a:t>% Efficiency Gain = 100 x (39 – 29)/39 = 10/39 = 25.6%</a:t>
          </a:r>
        </a:p>
        <a:p>
          <a:pPr marL="0" marR="0">
            <a:lnSpc>
              <a:spcPct val="107000"/>
            </a:lnSpc>
            <a:spcBef>
              <a:spcPts val="0"/>
            </a:spcBef>
            <a:spcAft>
              <a:spcPts val="800"/>
            </a:spcAft>
          </a:pPr>
          <a:r>
            <a:rPr lang="en-US" sz="1200" b="0">
              <a:effectLst/>
              <a:latin typeface="+mn-lt"/>
              <a:cs typeface="Times New Roman"/>
            </a:rPr>
            <a:t>(Cited by St. Louis County Planning Department, Duluth Minnesota, page 73, Land Records Management, 2005: http://www.stlouiscountymn.gov/portals/0/library/land-property/maps/map-documents/Land-Records-Management-Plan.pdf)</a:t>
          </a:r>
        </a:p>
        <a:p>
          <a:pPr marL="0" marR="0">
            <a:lnSpc>
              <a:spcPct val="107000"/>
            </a:lnSpc>
            <a:spcBef>
              <a:spcPts val="0"/>
            </a:spcBef>
            <a:spcAft>
              <a:spcPts val="800"/>
            </a:spcAft>
          </a:pPr>
          <a:r>
            <a:rPr lang="en-US" sz="1200" b="1">
              <a:effectLst/>
            </a:rPr>
            <a:t>Additional</a:t>
          </a:r>
          <a:r>
            <a:rPr lang="en-US" sz="1200" b="1" baseline="0">
              <a:effectLst/>
            </a:rPr>
            <a:t> Examples with Field Staff  Savings or Other Benefits Cited</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Charlotte, North Carolina: Enterprise GIS: </a:t>
          </a:r>
          <a:r>
            <a:rPr lang="en-US" sz="1200" b="0" baseline="0">
              <a:effectLst/>
            </a:rPr>
            <a:t>Recognized that to fully utilize power of GIS individual agency systems needed to be integrated into a citywide utility. Went through a strategic planning process which also sought to integrate Charlotte within the Mecklenburg County GIS program. Now applications like Emerald Virtual Map Book enable the 311 Call Center to track call locations and to dispatch. Infrastructure improvements synchronized by using BECap application. NDev Virtual Map Book evaluates permit compliance. Enterprise GIS led to a 46% increase in the number of GIS layers from 106 to 155. 135% increase in GIS business applications. (Michelle Groce, mgroce@ci.charlotte.nc.us)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Chicago, Illinois: Pothole Operations: </a:t>
          </a:r>
          <a:r>
            <a:rPr lang="en-US" sz="1200" b="0" baseline="0">
              <a:effectLst/>
            </a:rPr>
            <a:t>Use of GPS to track all pothole crews, employment of 311 complaint data, provision of automated crew sheets with access to central data that also enables mapping. Investment of $284,000 with annual maintenance of $54,400. Includes $500 per vehicle for GPS and 15% stake in overall GPS system development costing $90,000. Projected cost over 10 years: $828,000. Benefits: Reduced legal liability $180,000 annually. Reduced time creating manual crew sheets and in map production, worth $36,500 annually. Total saved annually: $216,500. Total benefits over 10 years: $2,165,000. Payback time: Less than 2 years. Not quantified: The improved “effectiveness” benefit to public of reduction of time between pothole reported and pothole filled from an average of 15 days to 4 days. [Source: City of Chicago, Molly Mangan, GIS Director]</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Chicago, Illinois: Mapping 311 Calls: </a:t>
          </a:r>
          <a:r>
            <a:rPr lang="en-US" sz="1200" b="0" baseline="0">
              <a:effectLst/>
            </a:rPr>
            <a:t>Chicago centralizes citizen requests for city services at its 311 Center servicing over 2 million requests annually for more than fifty city agencies. The system also manages services, assigns work and track performance. However, agencies ended up creating manual customized crew sheets which was both labor intensive and time consuming. Chicago’s GIS division dealt with this issue by creating a toolset of web and GIS components allowing work crews to organize their work in an automated fashion creating custom crew sheets and maps and allowing access to central office data. Now forms are generated in seconds when they used to take hours or days. Duplicate calls are easier to detect reducing needless runs. Service calls can be clustered by area to reduce travel time and distances and increasing productivity. Mapping crew activity has helped management to correct issues with specific crews. [Source: PTI Awards Competition, 2007]</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Denver, Colorado: Fire Facilities Master Plan: </a:t>
          </a:r>
          <a:r>
            <a:rPr lang="en-US" sz="1200" b="0" baseline="0">
              <a:effectLst/>
            </a:rPr>
            <a:t>Denver’s GIS played a significant role in the development of the Master Plan whose purpose was to properly locate fire facilities taking into account changes in development and demography, and also the merger of the Denver and Glendale fire departments. Through analysis of facilities location relative to fire service areas it was determined that the joint fire department could avoid building and equipping a new fire station. This decision saved the $4.5M it would have taken to build and equip that station. At the same time, with the assistance of the new master plan, service delivery to both Denver and Glendale have “vastly improved.” [Source: City of Denver, David Luhan, GIS Director]</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Denver, Colorado: Public Works Department Relocation of Asphalt Plant: </a:t>
          </a:r>
          <a:r>
            <a:rPr lang="en-US" sz="1200" b="0" baseline="0">
              <a:effectLst/>
            </a:rPr>
            <a:t>Using GIS Denver developed a haul cost model to calculate driving distances and related costs for every street segment in the city in order to identify the most cost effective location for a new asphalt plan. Site selection using this methods is projected to save the City $1.5M per year – I presume in reduced travel time, greater crew productivity and lowered fuel costs and reduced equipment wear and tear. [Source: City of Denver, David Luhan, GIS Director]</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effectLst/>
            </a:rPr>
            <a:t>Duval County, Florida: The Duval County School District used GIS based school bus routing to eliminate 20 bus routes which were expected to save an estimated $700,000 annually. (Cited by St. Louis County Planning Department, Duluth Minnesota, page 73,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endParaRPr lang="en-US" sz="1200" b="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effectLst/>
            </a:rPr>
            <a:t>Honolulu Board of Water Supply: Mobile Asset Notebook  (MANO) Business Case: </a:t>
          </a:r>
          <a:r>
            <a:rPr lang="en-US" sz="1200" b="0" baseline="0">
              <a:effectLst/>
            </a:rPr>
            <a:t>The Honolulu Board of Water Supply serves 160,000 customers representing a population of 800,000 people. Historically field crews used paper map books to locate assets in the field. The map books were costly and provided limited views of the service area. Manual update process was slow and labor intensive. Crews often needed additional data than provided on paper maps requiring calls into the central office. HBWS decided on a GIS based mobile application allowing workers to redline maps and collect data in the field and improve access to information in the field with many back office benefits. The MANO application has been rolled out to 40 field workers with another 40 on tap. Investment costs are $692,552 not including cost of mobile hardware purchased for another project. Productivity benefits are expected to be approximately $235,000 annually. The project is expected to break even within 4 years and have a return on investment over five years of over 10%. [Source: GITA GIS ROI Study]</a:t>
          </a:r>
        </a:p>
        <a:p>
          <a:pPr marL="0" marR="0" indent="0" defTabSz="914400" eaLnBrk="1" fontAlgn="auto" latinLnBrk="0" hangingPunct="1">
            <a:lnSpc>
              <a:spcPct val="100000"/>
            </a:lnSpc>
            <a:spcBef>
              <a:spcPts val="0"/>
            </a:spcBef>
            <a:spcAft>
              <a:spcPts val="0"/>
            </a:spcAft>
            <a:buClrTx/>
            <a:buSzTx/>
            <a:buFontTx/>
            <a:buNone/>
            <a:tabLst/>
            <a:defRPr/>
          </a:pPr>
          <a:endParaRPr lang="en-US" sz="1200" b="1"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Mesa, Arizona: </a:t>
          </a:r>
          <a:r>
            <a:rPr lang="en-US" sz="1200" b="0">
              <a:effectLst/>
            </a:rPr>
            <a:t>Uses field computers and GIS to support building inspectors in the field growing from 15 to 50 uses. Five field crew and fifteen office support use Gas Valve Maintenance application. Also other related utility uses. (Jason Bell, IT Services Leader – GIS, Jason.bell@cityofmesa.org) [Source: PTI Awards Competition, 2007]</a:t>
          </a:r>
        </a:p>
        <a:p>
          <a:pPr marL="0" marR="0" indent="0" defTabSz="914400" eaLnBrk="1" fontAlgn="auto" latinLnBrk="0" hangingPunct="1">
            <a:lnSpc>
              <a:spcPct val="100000"/>
            </a:lnSpc>
            <a:spcBef>
              <a:spcPts val="0"/>
            </a:spcBef>
            <a:spcAft>
              <a:spcPts val="0"/>
            </a:spcAft>
            <a:buClrTx/>
            <a:buSzTx/>
            <a:buFontTx/>
            <a:buNone/>
            <a:tabLst/>
            <a:defRPr/>
          </a:pPr>
          <a:endParaRPr lang="en-US" sz="12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Phoenix, Arizona: Wireless Field Code Enforcement: </a:t>
          </a:r>
          <a:r>
            <a:rPr lang="en-US" sz="1200" b="0">
              <a:effectLst/>
            </a:rPr>
            <a:t>Code enforcement inspectors commuted to their central office to create case files, research cases and access/update field information. This limited customer contact and service time while adding to fuel costs. Developed a paperless system including laptops with wireless connections that allowed remote access to records. Led to an increase in the quality and quantity of customer services. On an annual basis thousands of work hours previously wasted driving are now committed to customer service.. Fuel and vehicle wear savings are also substantial. Inspector morale and productivity has increased. (Erynn Crowley, erynn.crowley@phoenix.gov) [Source: PTI Awards Competition]</a:t>
          </a:r>
        </a:p>
        <a:p>
          <a:pPr marL="0" marR="0" indent="0" defTabSz="914400" eaLnBrk="1" fontAlgn="auto" latinLnBrk="0" hangingPunct="1">
            <a:lnSpc>
              <a:spcPct val="100000"/>
            </a:lnSpc>
            <a:spcBef>
              <a:spcPts val="0"/>
            </a:spcBef>
            <a:spcAft>
              <a:spcPts val="0"/>
            </a:spcAft>
            <a:buClrTx/>
            <a:buSzTx/>
            <a:buFontTx/>
            <a:buNone/>
            <a:tabLst/>
            <a:defRPr/>
          </a:pPr>
          <a:endParaRPr lang="en-US" sz="12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Scottsdale, Arizona:</a:t>
          </a:r>
          <a:r>
            <a:rPr lang="en-US" sz="1200" b="1" baseline="0">
              <a:effectLst/>
            </a:rPr>
            <a:t> </a:t>
          </a:r>
          <a:r>
            <a:rPr lang="en-US" sz="1200" b="1">
              <a:effectLst/>
            </a:rPr>
            <a:t>Fire Prevention System: </a:t>
          </a:r>
          <a:r>
            <a:rPr lang="en-US" sz="1200" b="0">
              <a:effectLst/>
            </a:rPr>
            <a:t>The city inspects residential sprinkler systems, and new residences a minimum of 2 times. Had been paper based which was found to be highly inefficient. Built an automated system including in-the-field mobile application. GIS used for address validation, mapping routes, integration with building permit/inspection system, etc. (no measures of improvement) (Eric Wood, ewood@scottsdaleAZ.gov) [Source: PTI Awards Competition] [Source: PTI Awards Competition, 2006]</a:t>
          </a:r>
        </a:p>
        <a:p>
          <a:pPr marL="0" marR="0" indent="0" defTabSz="914400" eaLnBrk="1" fontAlgn="auto" latinLnBrk="0" hangingPunct="1">
            <a:lnSpc>
              <a:spcPct val="100000"/>
            </a:lnSpc>
            <a:spcBef>
              <a:spcPts val="0"/>
            </a:spcBef>
            <a:spcAft>
              <a:spcPts val="0"/>
            </a:spcAft>
            <a:buClrTx/>
            <a:buSzTx/>
            <a:buFontTx/>
            <a:buNone/>
            <a:tabLst/>
            <a:defRPr/>
          </a:pPr>
          <a:endParaRPr lang="en-US" sz="12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Spokane, Washington: </a:t>
          </a:r>
          <a:r>
            <a:rPr lang="en-US" sz="1200" b="0">
              <a:effectLst/>
            </a:rPr>
            <a:t>The Central Valley school district improved the efficiency of bus routes using GIS, eliminating 6 routes and saving $125,000 annually. (Cited by St. Louis County Planning Department, Duluth Minnesota, page 73, Land Records Management, 2005: http://www.stlouiscountymn.gov/portals/0/library/land-property/maps/map-documents/Land-Records-Management-Plan.pdf)</a:t>
          </a:r>
        </a:p>
        <a:p>
          <a:pPr marL="0" marR="0" indent="0" defTabSz="914400" eaLnBrk="1" fontAlgn="auto" latinLnBrk="0" hangingPunct="1">
            <a:lnSpc>
              <a:spcPct val="100000"/>
            </a:lnSpc>
            <a:spcBef>
              <a:spcPts val="0"/>
            </a:spcBef>
            <a:spcAft>
              <a:spcPts val="0"/>
            </a:spcAft>
            <a:buClrTx/>
            <a:buSzTx/>
            <a:buFontTx/>
            <a:buNone/>
            <a:tabLst/>
            <a:defRPr/>
          </a:pPr>
          <a:endParaRPr lang="en-US" sz="12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effectLst/>
            </a:rPr>
            <a:t>Tug Hill Commission, Adirondacks Region, New York: </a:t>
          </a:r>
          <a:r>
            <a:rPr lang="en-US" sz="1200" b="0">
              <a:effectLst/>
            </a:rPr>
            <a:t>In a Joint Infrastructure Management Initiative (JIMI) Final Report dated January 31, 2014, Tug Hill analysts, covering counties and municipalities in the Adirondacks area, report significant benefits from using GIS to locate assets in the field, especially when there is snow cover. Assets surveyed and located by GPS included water shut offs, water lines, hydrants, manholes, sewer manholes, sewer lines, bridges, culverts and road signs. Total estimated savings for more efficient field operations were about $200,000.</a:t>
          </a:r>
        </a:p>
        <a:p>
          <a:pPr marL="0" marR="0" indent="0" defTabSz="914400" eaLnBrk="1" fontAlgn="auto" latinLnBrk="0" hangingPunct="1">
            <a:lnSpc>
              <a:spcPct val="100000"/>
            </a:lnSpc>
            <a:spcBef>
              <a:spcPts val="0"/>
            </a:spcBef>
            <a:spcAft>
              <a:spcPts val="0"/>
            </a:spcAft>
            <a:buClrTx/>
            <a:buSzTx/>
            <a:buFontTx/>
            <a:buNone/>
            <a:tabLst/>
            <a:defRPr/>
          </a:pPr>
          <a:endParaRPr lang="en-US" sz="12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a:effectLst/>
            </a:rPr>
            <a:t> </a:t>
          </a:r>
        </a:p>
        <a:p>
          <a:pPr marL="0" marR="0" indent="0" defTabSz="914400" eaLnBrk="1" fontAlgn="auto" latinLnBrk="0" hangingPunct="1">
            <a:lnSpc>
              <a:spcPct val="100000"/>
            </a:lnSpc>
            <a:spcBef>
              <a:spcPts val="0"/>
            </a:spcBef>
            <a:spcAft>
              <a:spcPts val="0"/>
            </a:spcAft>
            <a:buClrTx/>
            <a:buSzTx/>
            <a:buFontTx/>
            <a:buNone/>
            <a:tabLst/>
            <a:defRPr/>
          </a:pPr>
          <a:endParaRPr lang="en-US" sz="1200" b="0">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15240</xdr:colOff>
      <xdr:row>6</xdr:row>
      <xdr:rowOff>7620</xdr:rowOff>
    </xdr:from>
    <xdr:ext cx="184731"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98120" y="3307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7620</xdr:colOff>
      <xdr:row>6</xdr:row>
      <xdr:rowOff>30480</xdr:rowOff>
    </xdr:from>
    <xdr:ext cx="5958840" cy="18928080"/>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182880" y="1101090"/>
          <a:ext cx="5958840" cy="1892808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200" b="1" baseline="0">
              <a:solidFill>
                <a:schemeClr val="tx1"/>
              </a:solidFill>
              <a:effectLst/>
              <a:latin typeface="+mn-lt"/>
              <a:ea typeface="+mn-ea"/>
              <a:cs typeface="+mn-cs"/>
            </a:rPr>
            <a:t>Key Assumptions</a:t>
          </a:r>
        </a:p>
        <a:p>
          <a:pPr algn="ctr"/>
          <a:endParaRPr lang="en-US" sz="1200" b="1" baseline="0">
            <a:solidFill>
              <a:schemeClr val="tx1"/>
            </a:solidFill>
            <a:effectLst/>
            <a:latin typeface="+mn-lt"/>
            <a:ea typeface="+mn-ea"/>
            <a:cs typeface="+mn-cs"/>
          </a:endParaRPr>
        </a:p>
        <a:p>
          <a:pPr algn="l"/>
          <a:r>
            <a:rPr lang="en-US" sz="1200" b="1" baseline="0">
              <a:solidFill>
                <a:schemeClr val="tx1"/>
              </a:solidFill>
              <a:effectLst/>
              <a:latin typeface="+mn-lt"/>
              <a:ea typeface="+mn-ea"/>
              <a:cs typeface="+mn-cs"/>
            </a:rPr>
            <a:t>Saving Lives of Sudden Cardiac Arrest Victims: </a:t>
          </a:r>
          <a:r>
            <a:rPr lang="en-US" sz="1200" b="1" i="1" baseline="0">
              <a:solidFill>
                <a:schemeClr val="tx1"/>
              </a:solidFill>
              <a:effectLst/>
              <a:latin typeface="+mn-lt"/>
              <a:ea typeface="+mn-ea"/>
              <a:cs typeface="+mn-cs"/>
            </a:rPr>
            <a:t>Each 1 minute reduction of response time is estimated to reduce fatalities by 10%: </a:t>
          </a:r>
          <a:r>
            <a:rPr lang="en-US" sz="1200" b="0" baseline="0">
              <a:solidFill>
                <a:schemeClr val="tx1"/>
              </a:solidFill>
              <a:effectLst/>
              <a:latin typeface="+mn-lt"/>
              <a:ea typeface="+mn-ea"/>
              <a:cs typeface="+mn-cs"/>
            </a:rPr>
            <a:t>Estimate by Dr. Robert J. Meyerburg as cited in an article of the American Heart Association:</a:t>
          </a:r>
        </a:p>
        <a:p>
          <a:pPr marL="171450" indent="-171450" algn="l">
            <a:buFont typeface="Arial" panose="020B0604020202020204" pitchFamily="34" charset="0"/>
            <a:buChar char="•"/>
          </a:pPr>
          <a:r>
            <a:rPr lang="en-US" sz="1200">
              <a:solidFill>
                <a:schemeClr val="tx1"/>
              </a:solidFill>
              <a:effectLst/>
              <a:latin typeface="+mn-lt"/>
              <a:ea typeface="+mn-ea"/>
              <a:cs typeface="+mn-cs"/>
            </a:rPr>
            <a:t>Fenster, Jeffrey MD, etal. Armed with AEDs, Police Save Lives by Cutting Response Time, </a:t>
          </a:r>
          <a:r>
            <a:rPr lang="en-US" sz="1200" i="1">
              <a:solidFill>
                <a:schemeClr val="tx1"/>
              </a:solidFill>
              <a:effectLst/>
              <a:latin typeface="+mn-lt"/>
              <a:ea typeface="+mn-ea"/>
              <a:cs typeface="+mn-cs"/>
            </a:rPr>
            <a:t>Journal Report August 7, 2002, </a:t>
          </a:r>
          <a:r>
            <a:rPr lang="en-US" sz="1200">
              <a:solidFill>
                <a:schemeClr val="tx1"/>
              </a:solidFill>
              <a:effectLst/>
              <a:latin typeface="+mn-lt"/>
              <a:ea typeface="+mn-ea"/>
              <a:cs typeface="+mn-cs"/>
            </a:rPr>
            <a:t>American Heart Association </a:t>
          </a:r>
          <a:r>
            <a:rPr lang="en-US" sz="1200" u="sng">
              <a:solidFill>
                <a:schemeClr val="tx1"/>
              </a:solidFill>
              <a:effectLst/>
              <a:latin typeface="+mn-lt"/>
              <a:ea typeface="+mn-ea"/>
              <a:cs typeface="+mn-cs"/>
              <a:hlinkClick xmlns:r="http://schemas.openxmlformats.org/officeDocument/2006/relationships" r:id=""/>
            </a:rPr>
            <a:t>http://www.americanheart.org/presenter.jhtml?identifier=3004253</a:t>
          </a:r>
          <a:r>
            <a:rPr lang="en-US" sz="1200">
              <a:solidFill>
                <a:schemeClr val="tx1"/>
              </a:solidFill>
              <a:effectLst/>
              <a:latin typeface="+mn-lt"/>
              <a:ea typeface="+mn-ea"/>
              <a:cs typeface="+mn-cs"/>
            </a:rPr>
            <a:t>  (accessed August 2, 2006)</a:t>
          </a:r>
        </a:p>
        <a:p>
          <a:pPr marL="0" indent="0" algn="l">
            <a:buFont typeface="Arial" panose="020B0604020202020204" pitchFamily="34" charset="0"/>
            <a:buNone/>
          </a:pPr>
          <a:endParaRPr lang="en-US" sz="1200">
            <a:solidFill>
              <a:schemeClr val="tx1"/>
            </a:solidFill>
            <a:effectLst/>
            <a:latin typeface="+mn-lt"/>
            <a:ea typeface="+mn-ea"/>
            <a:cs typeface="+mn-cs"/>
          </a:endParaRPr>
        </a:p>
        <a:p>
          <a:pPr marL="0" indent="0" algn="l">
            <a:buFont typeface="Arial" panose="020B0604020202020204" pitchFamily="34" charset="0"/>
            <a:buNone/>
          </a:pPr>
          <a:r>
            <a:rPr lang="en-US" sz="1200" b="1" i="1">
              <a:solidFill>
                <a:schemeClr val="tx1"/>
              </a:solidFill>
              <a:effectLst/>
              <a:latin typeface="+mn-lt"/>
              <a:ea typeface="+mn-ea"/>
              <a:cs typeface="+mn-cs"/>
            </a:rPr>
            <a:t>GIS-related</a:t>
          </a:r>
          <a:r>
            <a:rPr lang="en-US" sz="1200" b="1" i="1" baseline="0">
              <a:solidFill>
                <a:schemeClr val="tx1"/>
              </a:solidFill>
              <a:effectLst/>
              <a:latin typeface="+mn-lt"/>
              <a:ea typeface="+mn-ea"/>
              <a:cs typeface="+mn-cs"/>
            </a:rPr>
            <a:t> technologies that can reduce response time significantly:</a:t>
          </a:r>
          <a:r>
            <a:rPr lang="en-US" sz="1200" i="1" baseline="0">
              <a:solidFill>
                <a:schemeClr val="tx1"/>
              </a:solidFill>
              <a:effectLst/>
              <a:latin typeface="+mn-lt"/>
              <a:ea typeface="+mn-ea"/>
              <a:cs typeface="+mn-cs"/>
            </a:rPr>
            <a:t> </a:t>
          </a:r>
          <a:r>
            <a:rPr lang="en-US" sz="1200" i="0" baseline="0">
              <a:solidFill>
                <a:schemeClr val="tx1"/>
              </a:solidFill>
              <a:effectLst/>
              <a:latin typeface="+mn-lt"/>
              <a:ea typeface="+mn-ea"/>
              <a:cs typeface="+mn-cs"/>
            </a:rPr>
            <a:t>Improved dispatch technology and systems, street address data, routing and AVL capabilities.</a:t>
          </a:r>
          <a:endParaRPr lang="en-US" sz="1200" i="1" baseline="0">
            <a:solidFill>
              <a:schemeClr val="tx1"/>
            </a:solidFill>
            <a:effectLst/>
            <a:latin typeface="+mn-lt"/>
            <a:ea typeface="+mn-ea"/>
            <a:cs typeface="+mn-cs"/>
          </a:endParaRPr>
        </a:p>
        <a:p>
          <a:pPr marL="0" indent="0" algn="l">
            <a:buFont typeface="Arial" panose="020B0604020202020204" pitchFamily="34" charset="0"/>
            <a:buNone/>
          </a:pPr>
          <a:endParaRPr lang="en-US" sz="1200" i="1" baseline="0">
            <a:solidFill>
              <a:schemeClr val="tx1"/>
            </a:solidFill>
            <a:effectLst/>
            <a:latin typeface="+mn-lt"/>
            <a:ea typeface="+mn-ea"/>
            <a:cs typeface="+mn-cs"/>
          </a:endParaRPr>
        </a:p>
        <a:p>
          <a:pPr marL="0" indent="0" algn="l">
            <a:buFont typeface="Arial" panose="020B0604020202020204" pitchFamily="34" charset="0"/>
            <a:buNone/>
          </a:pPr>
          <a:r>
            <a:rPr lang="en-US" sz="1200" i="0" baseline="0">
              <a:solidFill>
                <a:schemeClr val="tx1"/>
              </a:solidFill>
              <a:effectLst/>
              <a:latin typeface="+mn-lt"/>
              <a:ea typeface="+mn-ea"/>
              <a:cs typeface="+mn-cs"/>
            </a:rPr>
            <a:t>A 2006 series of reports in </a:t>
          </a:r>
          <a:r>
            <a:rPr lang="en-US" sz="1200" i="1" baseline="0">
              <a:solidFill>
                <a:schemeClr val="tx1"/>
              </a:solidFill>
              <a:effectLst/>
              <a:latin typeface="+mn-lt"/>
              <a:ea typeface="+mn-ea"/>
              <a:cs typeface="+mn-cs"/>
            </a:rPr>
            <a:t>USA Today </a:t>
          </a:r>
          <a:r>
            <a:rPr lang="en-US" sz="1200" i="0" baseline="0">
              <a:solidFill>
                <a:schemeClr val="tx1"/>
              </a:solidFill>
              <a:effectLst/>
              <a:latin typeface="+mn-lt"/>
              <a:ea typeface="+mn-ea"/>
              <a:cs typeface="+mn-cs"/>
            </a:rPr>
            <a:t>provides related information, </a:t>
          </a:r>
          <a:r>
            <a:rPr lang="en-US" sz="1200" b="1" i="1" baseline="0">
              <a:solidFill>
                <a:schemeClr val="tx1"/>
              </a:solidFill>
              <a:effectLst/>
              <a:latin typeface="+mn-lt"/>
              <a:ea typeface="+mn-ea"/>
              <a:cs typeface="+mn-cs"/>
            </a:rPr>
            <a:t>including the estimate of 0.2 "V-fib" sudden cardiac arrests per 1,000 people (1 in 5,000 people) </a:t>
          </a:r>
          <a:r>
            <a:rPr lang="en-US" sz="1200" i="0" baseline="0">
              <a:solidFill>
                <a:schemeClr val="tx1"/>
              </a:solidFill>
              <a:effectLst/>
              <a:latin typeface="+mn-lt"/>
              <a:ea typeface="+mn-ea"/>
              <a:cs typeface="+mn-cs"/>
            </a:rPr>
            <a:t>(below table at http://usatoday30.usatoday.com/news/nation/ems-day2-table.htm).  Lead article, which reports "More than 1,000 'saveable' lives are lost needlessly each year in the nation's biggest cities because of inefficiencies in the cities' emergency medical systems.":</a:t>
          </a:r>
        </a:p>
        <a:p>
          <a:pPr marL="171450" indent="-171450" algn="l">
            <a:buFont typeface="Arial" panose="020B0604020202020204" pitchFamily="34" charset="0"/>
            <a:buChar char="•"/>
          </a:pPr>
          <a:r>
            <a:rPr lang="en-US" sz="1200">
              <a:solidFill>
                <a:schemeClr val="tx1"/>
              </a:solidFill>
              <a:effectLst/>
              <a:latin typeface="+mn-lt"/>
              <a:ea typeface="+mn-ea"/>
              <a:cs typeface="+mn-cs"/>
            </a:rPr>
            <a:t>Davis, Robert 2006. Six Minutes to Live or Die. </a:t>
          </a:r>
          <a:r>
            <a:rPr lang="en-US" sz="1200" i="1">
              <a:solidFill>
                <a:schemeClr val="tx1"/>
              </a:solidFill>
              <a:effectLst/>
              <a:latin typeface="+mn-lt"/>
              <a:ea typeface="+mn-ea"/>
              <a:cs typeface="+mn-cs"/>
            </a:rPr>
            <a:t>USA Today, </a:t>
          </a:r>
          <a:r>
            <a:rPr lang="en-US" sz="1200">
              <a:solidFill>
                <a:schemeClr val="tx1"/>
              </a:solidFill>
              <a:effectLst/>
              <a:latin typeface="+mn-lt"/>
              <a:ea typeface="+mn-ea"/>
              <a:cs typeface="+mn-cs"/>
            </a:rPr>
            <a:t>May 20,2006, </a:t>
          </a:r>
          <a:r>
            <a:rPr lang="en-US" sz="1200" u="sng">
              <a:solidFill>
                <a:schemeClr val="tx1"/>
              </a:solidFill>
              <a:effectLst/>
              <a:latin typeface="+mn-lt"/>
              <a:ea typeface="+mn-ea"/>
              <a:cs typeface="+mn-cs"/>
              <a:hlinkClick xmlns:r="http://schemas.openxmlformats.org/officeDocument/2006/relationships" r:id=""/>
            </a:rPr>
            <a:t>http://www.usatoday.com/news/nation/ems-day2-cover.htm</a:t>
          </a:r>
          <a:r>
            <a:rPr lang="en-US" sz="1200">
              <a:solidFill>
                <a:schemeClr val="tx1"/>
              </a:solidFill>
              <a:effectLst/>
              <a:latin typeface="+mn-lt"/>
              <a:ea typeface="+mn-ea"/>
              <a:cs typeface="+mn-cs"/>
            </a:rPr>
            <a:t> (accessed August 2, 2006)</a:t>
          </a:r>
        </a:p>
        <a:p>
          <a:pPr algn="ctr"/>
          <a:endParaRPr lang="en-US" sz="1200" b="1" baseline="0">
            <a:solidFill>
              <a:schemeClr val="tx1"/>
            </a:solidFill>
            <a:effectLst/>
            <a:latin typeface="+mn-lt"/>
            <a:ea typeface="+mn-ea"/>
            <a:cs typeface="+mn-cs"/>
          </a:endParaRPr>
        </a:p>
        <a:p>
          <a:pPr algn="ctr"/>
          <a:r>
            <a:rPr lang="en-US" sz="1100" b="1" baseline="0">
              <a:solidFill>
                <a:schemeClr val="tx1"/>
              </a:solidFill>
              <a:effectLst/>
              <a:latin typeface="+mn-lt"/>
              <a:ea typeface="+mn-ea"/>
              <a:cs typeface="+mn-cs"/>
            </a:rPr>
            <a:t>Value of Human Life</a:t>
          </a:r>
        </a:p>
        <a:p>
          <a:pPr algn="l"/>
          <a:endParaRPr lang="en-US" sz="1100" b="1" baseline="0">
            <a:solidFill>
              <a:schemeClr val="tx1"/>
            </a:solidFill>
            <a:effectLst/>
            <a:latin typeface="+mn-lt"/>
            <a:ea typeface="+mn-ea"/>
            <a:cs typeface="+mn-cs"/>
          </a:endParaRPr>
        </a:p>
        <a:p>
          <a:r>
            <a:rPr lang="en-US" sz="1100" b="1" i="0">
              <a:solidFill>
                <a:schemeClr val="tx1"/>
              </a:solidFill>
              <a:effectLst/>
              <a:latin typeface="+mn-lt"/>
              <a:ea typeface="+mn-ea"/>
              <a:cs typeface="+mn-cs"/>
            </a:rPr>
            <a:t>OMB $7-9 million; EPA $9.1 million</a:t>
          </a:r>
          <a:r>
            <a:rPr lang="en-US" sz="1100" b="0" i="0">
              <a:solidFill>
                <a:schemeClr val="tx1"/>
              </a:solidFill>
              <a:effectLst/>
              <a:latin typeface="+mn-lt"/>
              <a:ea typeface="+mn-ea"/>
              <a:cs typeface="+mn-cs"/>
            </a:rPr>
            <a:t>:  </a:t>
          </a:r>
          <a:r>
            <a:rPr lang="en-US" sz="1100" b="0" i="0" u="sng">
              <a:solidFill>
                <a:schemeClr val="tx1"/>
              </a:solidFill>
              <a:effectLst/>
              <a:latin typeface="+mn-lt"/>
              <a:ea typeface="+mn-ea"/>
              <a:cs typeface="+mn-cs"/>
              <a:hlinkClick xmlns:r="http://schemas.openxmlformats.org/officeDocument/2006/relationships" r:id=""/>
            </a:rPr>
            <a:t>https://www.theglobalist.com/the-cost-of-a-human-life-statistically-speaking/</a:t>
          </a:r>
          <a:endParaRPr lang="en-US" sz="1100" b="0" i="0">
            <a:solidFill>
              <a:schemeClr val="tx1"/>
            </a:solidFill>
            <a:effectLst/>
            <a:latin typeface="+mn-lt"/>
            <a:ea typeface="+mn-ea"/>
            <a:cs typeface="+mn-cs"/>
          </a:endParaRPr>
        </a:p>
        <a:p>
          <a:r>
            <a:rPr lang="en-US" sz="1100" b="1" i="0">
              <a:solidFill>
                <a:schemeClr val="tx1"/>
              </a:solidFill>
              <a:effectLst/>
              <a:latin typeface="+mn-lt"/>
              <a:ea typeface="+mn-ea"/>
              <a:cs typeface="+mn-cs"/>
            </a:rPr>
            <a:t>DOT:$9.4 million</a:t>
          </a:r>
          <a:r>
            <a:rPr lang="en-US" sz="1100" b="0" i="0">
              <a:solidFill>
                <a:schemeClr val="tx1"/>
              </a:solidFill>
              <a:effectLst/>
              <a:latin typeface="+mn-lt"/>
              <a:ea typeface="+mn-ea"/>
              <a:cs typeface="+mn-cs"/>
            </a:rPr>
            <a:t>: </a:t>
          </a:r>
          <a:r>
            <a:rPr lang="en-US" sz="1100" b="0" i="0" u="sng">
              <a:solidFill>
                <a:schemeClr val="tx1"/>
              </a:solidFill>
              <a:effectLst/>
              <a:latin typeface="+mn-lt"/>
              <a:ea typeface="+mn-ea"/>
              <a:cs typeface="+mn-cs"/>
              <a:hlinkClick xmlns:r="http://schemas.openxmlformats.org/officeDocument/2006/relationships" r:id=""/>
            </a:rPr>
            <a:t>https://www.nytimes.com/2016/08/14/us/politics/obama-era-legacy-regulation.html?_r=0</a:t>
          </a:r>
          <a:endParaRPr lang="en-US" sz="1100" b="0" i="0">
            <a:solidFill>
              <a:schemeClr val="tx1"/>
            </a:solidFill>
            <a:effectLst/>
            <a:latin typeface="+mn-lt"/>
            <a:ea typeface="+mn-ea"/>
            <a:cs typeface="+mn-cs"/>
          </a:endParaRPr>
        </a:p>
        <a:p>
          <a:r>
            <a:rPr lang="en-US" sz="1100" b="1" i="0">
              <a:solidFill>
                <a:schemeClr val="tx1"/>
              </a:solidFill>
              <a:effectLst/>
              <a:latin typeface="+mn-lt"/>
              <a:ea typeface="+mn-ea"/>
              <a:cs typeface="+mn-cs"/>
            </a:rPr>
            <a:t>Viscusi and Aldy: $9.7 million </a:t>
          </a:r>
          <a:r>
            <a:rPr lang="en-US" sz="1100" b="0" i="0">
              <a:solidFill>
                <a:schemeClr val="tx1"/>
              </a:solidFill>
              <a:effectLst/>
              <a:latin typeface="+mn-lt"/>
              <a:ea typeface="+mn-ea"/>
              <a:cs typeface="+mn-cs"/>
            </a:rPr>
            <a:t>(updated to 2016 dollars): www.nber.org/papers/w9487.pdf</a:t>
          </a:r>
        </a:p>
        <a:p>
          <a:r>
            <a:rPr lang="en-US" sz="1100" b="0" i="0">
              <a:solidFill>
                <a:schemeClr val="tx1"/>
              </a:solidFill>
              <a:effectLst/>
              <a:latin typeface="+mn-lt"/>
              <a:ea typeface="+mn-ea"/>
              <a:cs typeface="+mn-cs"/>
            </a:rPr>
            <a:t> </a:t>
          </a:r>
        </a:p>
        <a:p>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Cuyahoga County, Ohio: Sudden Cardiac Arrest: </a:t>
          </a:r>
          <a:r>
            <a:rPr lang="en-US" sz="1200" b="0">
              <a:solidFill>
                <a:schemeClr val="tx1"/>
              </a:solidFill>
              <a:effectLst/>
              <a:latin typeface="+mn-lt"/>
              <a:ea typeface="+mn-ea"/>
              <a:cs typeface="+mn-cs"/>
            </a:rPr>
            <a:t>Using information from the above articles and 2000 populations</a:t>
          </a:r>
          <a:r>
            <a:rPr lang="en-US" sz="1200" b="0" baseline="0">
              <a:solidFill>
                <a:schemeClr val="tx1"/>
              </a:solidFill>
              <a:effectLst/>
              <a:latin typeface="+mn-lt"/>
              <a:ea typeface="+mn-ea"/>
              <a:cs typeface="+mn-cs"/>
            </a:rPr>
            <a:t> of Cleveland (county seat) and Cuyahoga County, this analysis estimated::</a:t>
          </a:r>
        </a:p>
        <a:p>
          <a:pPr marL="171450" indent="-171450">
            <a:buFont typeface="Arial" panose="020B0604020202020204" pitchFamily="34" charset="0"/>
            <a:buChar char="•"/>
          </a:pPr>
          <a:r>
            <a:rPr lang="en-US" sz="1200" b="0" baseline="0">
              <a:solidFill>
                <a:schemeClr val="tx1"/>
              </a:solidFill>
              <a:effectLst/>
              <a:latin typeface="+mn-lt"/>
              <a:ea typeface="+mn-ea"/>
              <a:cs typeface="+mn-cs"/>
            </a:rPr>
            <a:t> The County's E-911 call center received an average of 134 sudden cardiac arrest calls annually. </a:t>
          </a:r>
        </a:p>
        <a:p>
          <a:pPr marL="171450" indent="-171450">
            <a:buFont typeface="Arial" panose="020B0604020202020204" pitchFamily="34" charset="0"/>
            <a:buChar char="•"/>
          </a:pPr>
          <a:r>
            <a:rPr lang="en-US" sz="1200" b="0" baseline="0">
              <a:solidFill>
                <a:schemeClr val="tx1"/>
              </a:solidFill>
              <a:effectLst/>
              <a:latin typeface="+mn-lt"/>
              <a:ea typeface="+mn-ea"/>
              <a:cs typeface="+mn-cs"/>
            </a:rPr>
            <a:t>Of those 10 additional lives could be saved a year with a 45-second reduction in response time.</a:t>
          </a:r>
          <a:endParaRPr lang="en-US" sz="1200" b="1">
            <a:solidFill>
              <a:schemeClr val="tx1"/>
            </a:solidFill>
            <a:effectLst/>
            <a:latin typeface="+mn-lt"/>
            <a:ea typeface="+mn-ea"/>
            <a:cs typeface="+mn-cs"/>
          </a:endParaRPr>
        </a:p>
        <a:p>
          <a:r>
            <a:rPr lang="en-US" sz="1200" b="0">
              <a:solidFill>
                <a:schemeClr val="tx1"/>
              </a:solidFill>
              <a:effectLst/>
              <a:latin typeface="+mn-lt"/>
              <a:ea typeface="+mn-ea"/>
              <a:cs typeface="+mn-cs"/>
            </a:rPr>
            <a:t>[Source: Cuyahoga Enterprise Geospatial Information System (CEGIS) Cost Benefit Analysis, August 4, 2006, Michael Baker Inc., and Booz Allen Hamilton. Alan Leidner, analyst] </a:t>
          </a:r>
        </a:p>
        <a:p>
          <a:endParaRPr lang="en-US" sz="1200" b="0">
            <a:solidFill>
              <a:schemeClr val="tx1"/>
            </a:solidFill>
            <a:effectLst/>
            <a:latin typeface="+mn-lt"/>
            <a:ea typeface="+mn-ea"/>
            <a:cs typeface="+mn-cs"/>
          </a:endParaRPr>
        </a:p>
        <a:p>
          <a:r>
            <a:rPr lang="en-US" sz="1200" b="1">
              <a:solidFill>
                <a:schemeClr val="tx1"/>
              </a:solidFill>
              <a:effectLst/>
              <a:latin typeface="+mn-lt"/>
              <a:ea typeface="+mn-ea"/>
              <a:cs typeface="+mn-cs"/>
            </a:rPr>
            <a:t>Cleveland , Ohio: Police: </a:t>
          </a:r>
          <a:r>
            <a:rPr lang="en-US" sz="1200" b="0">
              <a:solidFill>
                <a:schemeClr val="tx1"/>
              </a:solidFill>
              <a:effectLst/>
              <a:latin typeface="+mn-lt"/>
              <a:ea typeface="+mn-ea"/>
              <a:cs typeface="+mn-cs"/>
            </a:rPr>
            <a:t>Commanders spend 60 hours weekly in crime analysis. Use of GIS crime analysis will save 40 hours weekly for 41,600 hours saved over 20 years. Police Sergeants will reduce crime analysis time from 18 hours to 6 hours weekly for 11,586 hours saved over 20 years. Police Officers will reduce crime analysis time from 80 to 20 hours saving a total of 59,280 hours over 20 years. [Source: GITA GIS ROI Study]</a:t>
          </a:r>
        </a:p>
        <a:p>
          <a:endParaRPr lang="en-US" sz="1200" b="0">
            <a:solidFill>
              <a:schemeClr val="tx1"/>
            </a:solidFill>
            <a:effectLst/>
            <a:latin typeface="+mn-lt"/>
            <a:ea typeface="+mn-ea"/>
            <a:cs typeface="+mn-cs"/>
          </a:endParaRPr>
        </a:p>
        <a:p>
          <a:r>
            <a:rPr lang="en-US" sz="1200" b="1">
              <a:solidFill>
                <a:schemeClr val="tx1"/>
              </a:solidFill>
              <a:effectLst/>
              <a:latin typeface="+mn-lt"/>
              <a:ea typeface="+mn-ea"/>
              <a:cs typeface="+mn-cs"/>
            </a:rPr>
            <a:t>Collier County, Florida:</a:t>
          </a:r>
          <a:r>
            <a:rPr lang="en-US" sz="1200" b="1" baseline="0">
              <a:solidFill>
                <a:schemeClr val="tx1"/>
              </a:solidFill>
              <a:effectLst/>
              <a:latin typeface="+mn-lt"/>
              <a:ea typeface="+mn-ea"/>
              <a:cs typeface="+mn-cs"/>
            </a:rPr>
            <a:t> </a:t>
          </a:r>
          <a:r>
            <a:rPr lang="en-US" sz="1200" b="1">
              <a:solidFill>
                <a:schemeClr val="tx1"/>
              </a:solidFill>
              <a:effectLst/>
              <a:latin typeface="+mn-lt"/>
              <a:ea typeface="+mn-ea"/>
              <a:cs typeface="+mn-cs"/>
            </a:rPr>
            <a:t>Damage &amp; Habitability Assessment Program: </a:t>
          </a:r>
          <a:r>
            <a:rPr lang="en-US" sz="1200" b="0">
              <a:solidFill>
                <a:schemeClr val="tx1"/>
              </a:solidFill>
              <a:effectLst/>
              <a:latin typeface="+mn-lt"/>
              <a:ea typeface="+mn-ea"/>
              <a:cs typeface="+mn-cs"/>
            </a:rPr>
            <a:t>Uses mobile computers with GPS to capture information about hurricane damage without duplication, allowing the County to tally up millions/billions of dollars worth of damage in hours instead of days.  Eliminates multiple data entry.  Saves inspector time. [Source: PTI Awards Competition, 2007]</a:t>
          </a:r>
        </a:p>
        <a:p>
          <a:endParaRPr lang="en-US" sz="1200" b="0">
            <a:solidFill>
              <a:schemeClr val="tx1"/>
            </a:solidFill>
            <a:effectLst/>
            <a:latin typeface="+mn-lt"/>
            <a:ea typeface="+mn-ea"/>
            <a:cs typeface="+mn-cs"/>
          </a:endParaRPr>
        </a:p>
        <a:p>
          <a:r>
            <a:rPr lang="en-US" sz="1200" b="1">
              <a:solidFill>
                <a:schemeClr val="tx1"/>
              </a:solidFill>
              <a:effectLst/>
              <a:latin typeface="+mn-lt"/>
              <a:ea typeface="+mn-ea"/>
              <a:cs typeface="+mn-cs"/>
            </a:rPr>
            <a:t>Lafayette Consolidated Government, Louisiana: GIS support of mosquito abatement related to West Nile Fever:</a:t>
          </a:r>
          <a:r>
            <a:rPr lang="en-US" sz="1200" b="0">
              <a:solidFill>
                <a:schemeClr val="tx1"/>
              </a:solidFill>
              <a:effectLst/>
              <a:latin typeface="+mn-lt"/>
              <a:ea typeface="+mn-ea"/>
              <a:cs typeface="+mn-cs"/>
            </a:rPr>
            <a:t> GIS used to manage insecticide spraying activities using GPS.  Also used to manage mosquito surveillance activities. Enables assurance that vendors are completing work appropriately and supports vendor billing and payments. (Leon Earl, GIS Programmer Analyst, 337-291-7013) [Source: PTI Awards Competition, 2007]</a:t>
          </a:r>
        </a:p>
        <a:p>
          <a:endParaRPr lang="en-US" sz="1200" b="0">
            <a:solidFill>
              <a:schemeClr val="tx1"/>
            </a:solidFill>
            <a:effectLst/>
            <a:latin typeface="+mn-lt"/>
            <a:ea typeface="+mn-ea"/>
            <a:cs typeface="+mn-cs"/>
          </a:endParaRPr>
        </a:p>
        <a:p>
          <a:r>
            <a:rPr lang="en-US" sz="1200" b="1">
              <a:solidFill>
                <a:schemeClr val="tx1"/>
              </a:solidFill>
              <a:effectLst/>
              <a:latin typeface="+mn-lt"/>
              <a:ea typeface="+mn-ea"/>
              <a:cs typeface="+mn-cs"/>
            </a:rPr>
            <a:t>Lincoln, Nebraska: The Police Department</a:t>
          </a:r>
          <a:r>
            <a:rPr lang="en-US" sz="1200" b="0">
              <a:solidFill>
                <a:schemeClr val="tx1"/>
              </a:solidFill>
              <a:effectLst/>
              <a:latin typeface="+mn-lt"/>
              <a:ea typeface="+mn-ea"/>
              <a:cs typeface="+mn-cs"/>
            </a:rPr>
            <a:t>, using GIS, developed maps that identified high crime areas and also delineated problem neighborhoods and trends. Programs and strategies were developed with guidance from the location data. Crime was reduced in target neighborhoods by 67 percent in seven weeks. (Cited by St. Louis County Planning Department, Duluth Minnesota, page 75, Land Records Management, 2005: http://www.stlouiscountymn.gov/portals/0/library/land-property/maps/map-documents/Land-Records-Management-Plan.pdf)</a:t>
          </a:r>
        </a:p>
        <a:p>
          <a:endParaRPr lang="en-US" sz="1200" b="0">
            <a:solidFill>
              <a:schemeClr val="tx1"/>
            </a:solidFill>
            <a:effectLst/>
            <a:latin typeface="+mn-lt"/>
            <a:ea typeface="+mn-ea"/>
            <a:cs typeface="+mn-cs"/>
          </a:endParaRPr>
        </a:p>
        <a:p>
          <a:r>
            <a:rPr lang="en-US" sz="1200" b="1">
              <a:solidFill>
                <a:schemeClr val="tx1"/>
              </a:solidFill>
              <a:effectLst/>
              <a:latin typeface="+mn-lt"/>
              <a:ea typeface="+mn-ea"/>
              <a:cs typeface="+mn-cs"/>
            </a:rPr>
            <a:t>Los Angeles, California: </a:t>
          </a:r>
          <a:r>
            <a:rPr lang="en-US" sz="1200" b="0">
              <a:solidFill>
                <a:schemeClr val="tx1"/>
              </a:solidFill>
              <a:effectLst/>
              <a:latin typeface="+mn-lt"/>
              <a:ea typeface="+mn-ea"/>
              <a:cs typeface="+mn-cs"/>
            </a:rPr>
            <a:t>In order to ensure quicker response times during emergencies the City developed a GIS based internet solution for quick access to data. Response times have decreased by 25% and operations were more efficient during year 2000 drills. (Cited by St. Louis County Planning Department, Duluth Minnesota, page 75, Land Records Management, 2005: http://www.stlouiscountymn.gov/portals/0/library/land-property/maps/map-documents/Land-Records-Management-Plan.pdf)</a:t>
          </a:r>
        </a:p>
        <a:p>
          <a:endParaRPr lang="en-US" sz="1200" b="0">
            <a:solidFill>
              <a:schemeClr val="tx1"/>
            </a:solidFill>
            <a:effectLst/>
            <a:latin typeface="+mn-lt"/>
            <a:ea typeface="+mn-ea"/>
            <a:cs typeface="+mn-cs"/>
          </a:endParaRPr>
        </a:p>
        <a:p>
          <a:r>
            <a:rPr lang="en-US" sz="1200" b="1">
              <a:solidFill>
                <a:schemeClr val="tx1"/>
              </a:solidFill>
              <a:effectLst/>
              <a:latin typeface="+mn-lt"/>
              <a:ea typeface="+mn-ea"/>
              <a:cs typeface="+mn-cs"/>
            </a:rPr>
            <a:t>Montgomery County, Maryland: Demonstration GIS Data Server for First Responders: </a:t>
          </a:r>
          <a:r>
            <a:rPr lang="en-US" sz="1200" b="0">
              <a:solidFill>
                <a:schemeClr val="tx1"/>
              </a:solidFill>
              <a:effectLst/>
              <a:latin typeface="+mn-lt"/>
              <a:ea typeface="+mn-ea"/>
              <a:cs typeface="+mn-cs"/>
            </a:rPr>
            <a:t>Difficult to access GIS data from multiple jurisdictions in response to regional emergencies. Using FGDC data standards and GIS technology 100 GIS layers are now available to the State and regional emergency management community. Serving as a model for 22 other counties and the City of Baltimore in the implementation of the Maryland Emergency Geographic Information Network (MEGIN).  (Apollo Teng, apollo.teng@montgomerycountymd.gov ) [Source: PTI Awards Competition]</a:t>
          </a:r>
        </a:p>
        <a:p>
          <a:endParaRPr lang="en-US" sz="1200" b="0">
            <a:solidFill>
              <a:schemeClr val="tx1"/>
            </a:solidFill>
            <a:effectLst/>
            <a:latin typeface="+mn-lt"/>
            <a:ea typeface="+mn-ea"/>
            <a:cs typeface="+mn-cs"/>
          </a:endParaRPr>
        </a:p>
        <a:p>
          <a:r>
            <a:rPr lang="en-US" sz="1200" b="1">
              <a:solidFill>
                <a:schemeClr val="tx1"/>
              </a:solidFill>
              <a:effectLst/>
              <a:latin typeface="+mn-lt"/>
              <a:ea typeface="+mn-ea"/>
              <a:cs typeface="+mn-cs"/>
            </a:rPr>
            <a:t>Oakland County, Michigan:</a:t>
          </a:r>
          <a:r>
            <a:rPr lang="en-US" sz="1200" b="1" baseline="0">
              <a:solidFill>
                <a:schemeClr val="tx1"/>
              </a:solidFill>
              <a:effectLst/>
              <a:latin typeface="+mn-lt"/>
              <a:ea typeface="+mn-ea"/>
              <a:cs typeface="+mn-cs"/>
            </a:rPr>
            <a:t> </a:t>
          </a:r>
          <a:r>
            <a:rPr lang="en-US" sz="1200" b="1">
              <a:solidFill>
                <a:schemeClr val="tx1"/>
              </a:solidFill>
              <a:effectLst/>
              <a:latin typeface="+mn-lt"/>
              <a:ea typeface="+mn-ea"/>
              <a:cs typeface="+mn-cs"/>
            </a:rPr>
            <a:t>CLEMIS Community CrimeWatch: </a:t>
          </a:r>
          <a:r>
            <a:rPr lang="en-US" sz="1200" b="0">
              <a:solidFill>
                <a:schemeClr val="tx1"/>
              </a:solidFill>
              <a:effectLst/>
              <a:latin typeface="+mn-lt"/>
              <a:ea typeface="+mn-ea"/>
              <a:cs typeface="+mn-cs"/>
            </a:rPr>
            <a:t>Crime mapping tools to enable local COMPSTAT programs are provided by CLEMIS, Oakland County’s Courts and Law Enforcement Management Information System. Was directly resulting in the reduction of crime in Pontiac, MI. Have now developed a crimewatch program enabling each CLEMIS member agency to publish and manage  their own community-oriented policing web site with maps detailing neighborhood crime activity. During first month more than 5,500 crime maps downloaded. Improving the flow of information between Police and community. (Phil Bertolini, Oakland County, bertolinip@co.oakland.mi.us) [Source: PTI Awards Competition, 2006]</a:t>
          </a:r>
        </a:p>
        <a:p>
          <a:endParaRPr lang="en-US" sz="1200" b="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Santa Monica, California: Infrastructure Mapping For Emergency Response:  </a:t>
          </a:r>
          <a:r>
            <a:rPr lang="en-US" sz="1200" b="0">
              <a:solidFill>
                <a:schemeClr val="tx1"/>
              </a:solidFill>
              <a:effectLst/>
              <a:latin typeface="+mn-lt"/>
              <a:ea typeface="+mn-ea"/>
              <a:cs typeface="+mn-cs"/>
            </a:rPr>
            <a:t>First responders often unaware of hazardous material storage locations and evacuation plans for critical populations. Two GIS applications developed. SMEOC used by the EOC during civil emergencies for infrastructure information such as sewers, floor plans, nursing homes, hazmat, hydrants and elevator shut off info, etc. Enhances police and firefighter ability to protect property, prevent injury and save lives. SME911 delivers data to portable computers in fire apparatus. Scene commanders able to view risk and infrastructure data specific to an area. GIS maps show entrances and exits, nearby utilities, etc. Positive reception by emergency responders. (Michael Carson, Michael.carson@smgov.net) [Source: PTI Awards Competition]</a:t>
          </a:r>
          <a:endParaRPr lang="en-US" sz="1200">
            <a:effectLst/>
          </a:endParaRPr>
        </a:p>
        <a:p>
          <a:endParaRPr lang="en-US" sz="1200" b="0">
            <a:solidFill>
              <a:schemeClr val="tx1"/>
            </a:solidFill>
            <a:effectLst/>
            <a:latin typeface="+mn-lt"/>
            <a:ea typeface="+mn-ea"/>
            <a:cs typeface="+mn-cs"/>
          </a:endParaRPr>
        </a:p>
      </xdr:txBody>
    </xdr:sp>
    <xdr:clientData/>
  </xdr:oneCellAnchor>
</xdr:wsDr>
</file>

<file path=xl/tables/table1.xml><?xml version="1.0" encoding="utf-8"?>
<table xmlns="http://schemas.openxmlformats.org/spreadsheetml/2006/main" id="1" name="Table1" displayName="Table1" ref="A3:B15" totalsRowCount="1">
  <autoFilter ref="A3:B14"/>
  <tableColumns count="2">
    <tableColumn id="1" name="Year" totalsRowLabel="Total" dataDxfId="2">
      <calculatedColumnFormula>ROW(Table1[[#This Row],[Value]])-ROW(Table1[[#Headers],[Value]])-1</calculatedColumnFormula>
    </tableColumn>
    <tableColumn id="2" name="Value" totalsRowFunction="custom" dataDxfId="1" totalsRowDxfId="0">
      <calculatedColumnFormula>$E$49</calculatedColumnFormula>
      <totalsRowFormula>IRR(Table1[Value],0.05)</totalsRow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38"/>
  <sheetViews>
    <sheetView showGridLines="0" showRowColHeaders="0" tabSelected="1" zoomScaleNormal="100" zoomScaleSheetLayoutView="100" workbookViewId="0">
      <selection activeCell="L12" sqref="L12"/>
    </sheetView>
  </sheetViews>
  <sheetFormatPr defaultRowHeight="14.25" x14ac:dyDescent="0.25"/>
  <cols>
    <col min="1" max="1" width="3.5703125" customWidth="1"/>
    <col min="2" max="3" width="9.7109375" customWidth="1"/>
    <col min="4" max="4" width="8.140625" customWidth="1"/>
    <col min="5" max="5" width="9.7109375" customWidth="1"/>
    <col min="12" max="12" width="20.5703125" customWidth="1"/>
  </cols>
  <sheetData>
    <row r="1" spans="1:12" ht="30.75" x14ac:dyDescent="0.55000000000000004">
      <c r="A1" s="108" t="s">
        <v>139</v>
      </c>
    </row>
    <row r="2" spans="1:12" ht="20.25" x14ac:dyDescent="0.35">
      <c r="A2" s="109" t="s">
        <v>163</v>
      </c>
    </row>
    <row r="4" spans="1:12" ht="20.25" x14ac:dyDescent="0.25">
      <c r="A4" s="143" t="s">
        <v>140</v>
      </c>
    </row>
    <row r="5" spans="1:12" ht="18" customHeight="1" x14ac:dyDescent="0.25">
      <c r="A5" s="142" t="s">
        <v>192</v>
      </c>
    </row>
    <row r="6" spans="1:12" ht="18" customHeight="1" x14ac:dyDescent="0.25">
      <c r="A6" s="142" t="s">
        <v>156</v>
      </c>
    </row>
    <row r="7" spans="1:12" ht="18" customHeight="1" x14ac:dyDescent="0.25">
      <c r="A7" s="145" t="s">
        <v>143</v>
      </c>
      <c r="B7" t="s">
        <v>144</v>
      </c>
    </row>
    <row r="8" spans="1:12" ht="18" customHeight="1" x14ac:dyDescent="0.25">
      <c r="A8" s="145" t="s">
        <v>143</v>
      </c>
      <c r="B8" t="s">
        <v>201</v>
      </c>
    </row>
    <row r="9" spans="1:12" ht="18" customHeight="1" x14ac:dyDescent="0.25">
      <c r="A9" s="145" t="s">
        <v>143</v>
      </c>
      <c r="B9" t="s">
        <v>145</v>
      </c>
    </row>
    <row r="10" spans="1:12" x14ac:dyDescent="0.25">
      <c r="A10" s="145"/>
    </row>
    <row r="11" spans="1:12" ht="20.25" x14ac:dyDescent="0.25">
      <c r="A11" s="143" t="s">
        <v>102</v>
      </c>
    </row>
    <row r="12" spans="1:12" ht="18" customHeight="1" x14ac:dyDescent="0.25">
      <c r="A12" s="162" t="s">
        <v>183</v>
      </c>
      <c r="B12" t="s">
        <v>161</v>
      </c>
      <c r="J12" t="s">
        <v>149</v>
      </c>
      <c r="L12" s="111"/>
    </row>
    <row r="13" spans="1:12" ht="18" customHeight="1" x14ac:dyDescent="0.25">
      <c r="A13" s="162" t="s">
        <v>184</v>
      </c>
      <c r="B13" t="s">
        <v>154</v>
      </c>
      <c r="J13" t="s">
        <v>152</v>
      </c>
      <c r="L13" s="111"/>
    </row>
    <row r="14" spans="1:12" ht="18" customHeight="1" x14ac:dyDescent="0.25">
      <c r="A14" s="162" t="s">
        <v>185</v>
      </c>
      <c r="B14" t="s">
        <v>157</v>
      </c>
      <c r="J14" t="s">
        <v>150</v>
      </c>
      <c r="L14" s="111"/>
    </row>
    <row r="15" spans="1:12" ht="18" customHeight="1" x14ac:dyDescent="0.25">
      <c r="A15" s="162" t="s">
        <v>186</v>
      </c>
      <c r="B15" t="s">
        <v>155</v>
      </c>
      <c r="F15" s="172"/>
      <c r="J15" t="s">
        <v>151</v>
      </c>
      <c r="L15" s="111"/>
    </row>
    <row r="16" spans="1:12" ht="18" customHeight="1" x14ac:dyDescent="0.25">
      <c r="A16" s="162" t="s">
        <v>187</v>
      </c>
      <c r="B16" t="s">
        <v>182</v>
      </c>
      <c r="J16" t="s">
        <v>180</v>
      </c>
      <c r="L16" s="111"/>
    </row>
    <row r="17" spans="1:12" ht="18" customHeight="1" x14ac:dyDescent="0.25">
      <c r="A17" s="162" t="s">
        <v>188</v>
      </c>
      <c r="B17" t="s">
        <v>189</v>
      </c>
      <c r="J17" t="s">
        <v>153</v>
      </c>
      <c r="L17" s="163"/>
    </row>
    <row r="18" spans="1:12" ht="15" x14ac:dyDescent="0.25">
      <c r="A18" s="141"/>
    </row>
    <row r="19" spans="1:12" ht="20.25" x14ac:dyDescent="0.35">
      <c r="A19" s="129" t="s">
        <v>141</v>
      </c>
    </row>
    <row r="20" spans="1:12" ht="18" customHeight="1" x14ac:dyDescent="0.25">
      <c r="A20" s="145" t="s">
        <v>143</v>
      </c>
      <c r="B20" s="144" t="s">
        <v>142</v>
      </c>
    </row>
    <row r="21" spans="1:12" ht="18" customHeight="1" x14ac:dyDescent="0.25">
      <c r="A21" s="145" t="s">
        <v>143</v>
      </c>
      <c r="B21" s="144" t="s">
        <v>195</v>
      </c>
    </row>
    <row r="27" spans="1:12" ht="20.25" x14ac:dyDescent="0.35">
      <c r="A27" s="129" t="s">
        <v>148</v>
      </c>
    </row>
    <row r="28" spans="1:12" ht="14.65" customHeight="1" x14ac:dyDescent="0.25">
      <c r="B28" s="175" t="s">
        <v>202</v>
      </c>
      <c r="C28" s="175"/>
      <c r="D28" s="175"/>
      <c r="E28" s="175"/>
      <c r="F28" s="175"/>
      <c r="G28" s="175"/>
      <c r="H28" s="175"/>
      <c r="I28" s="175"/>
      <c r="J28" s="175"/>
      <c r="K28" s="175"/>
      <c r="L28" s="175"/>
    </row>
    <row r="29" spans="1:12" x14ac:dyDescent="0.25">
      <c r="B29" s="175"/>
      <c r="C29" s="175"/>
      <c r="D29" s="175"/>
      <c r="E29" s="175"/>
      <c r="F29" s="175"/>
      <c r="G29" s="175"/>
      <c r="H29" s="175"/>
      <c r="I29" s="175"/>
      <c r="J29" s="175"/>
      <c r="K29" s="175"/>
      <c r="L29" s="175"/>
    </row>
    <row r="30" spans="1:12" x14ac:dyDescent="0.25">
      <c r="B30" s="175"/>
      <c r="C30" s="175"/>
      <c r="D30" s="175"/>
      <c r="E30" s="175"/>
      <c r="F30" s="175"/>
      <c r="G30" s="175"/>
      <c r="H30" s="175"/>
      <c r="I30" s="175"/>
      <c r="J30" s="175"/>
      <c r="K30" s="175"/>
      <c r="L30" s="175"/>
    </row>
    <row r="31" spans="1:12" x14ac:dyDescent="0.25">
      <c r="B31" s="175"/>
      <c r="C31" s="175"/>
      <c r="D31" s="175"/>
      <c r="E31" s="175"/>
      <c r="F31" s="175"/>
      <c r="G31" s="175"/>
      <c r="H31" s="175"/>
      <c r="I31" s="175"/>
      <c r="J31" s="175"/>
      <c r="K31" s="175"/>
      <c r="L31" s="175"/>
    </row>
    <row r="32" spans="1:12" x14ac:dyDescent="0.25">
      <c r="B32" s="175"/>
      <c r="C32" s="175"/>
      <c r="D32" s="175"/>
      <c r="E32" s="175"/>
      <c r="F32" s="175"/>
      <c r="G32" s="175"/>
      <c r="H32" s="175"/>
      <c r="I32" s="175"/>
      <c r="J32" s="175"/>
      <c r="K32" s="175"/>
      <c r="L32" s="175"/>
    </row>
    <row r="33" spans="1:13" x14ac:dyDescent="0.25">
      <c r="B33" s="146"/>
      <c r="C33" s="146"/>
      <c r="D33" s="146"/>
      <c r="E33" s="146"/>
      <c r="F33" s="146"/>
      <c r="G33" s="146"/>
      <c r="H33" s="146"/>
      <c r="I33" s="146"/>
      <c r="J33" s="146"/>
      <c r="K33" s="146"/>
      <c r="L33" s="146"/>
    </row>
    <row r="34" spans="1:13" x14ac:dyDescent="0.25">
      <c r="B34" s="146"/>
      <c r="C34" s="146"/>
      <c r="D34" s="146"/>
      <c r="E34" s="146"/>
      <c r="F34" s="146"/>
      <c r="G34" s="146"/>
      <c r="H34" s="146"/>
      <c r="I34" s="146"/>
      <c r="J34" s="146"/>
      <c r="K34" s="146"/>
      <c r="L34" s="146"/>
    </row>
    <row r="35" spans="1:13" x14ac:dyDescent="0.25">
      <c r="B35" s="146"/>
      <c r="C35" s="146"/>
      <c r="D35" s="146"/>
      <c r="E35" s="146"/>
      <c r="F35" s="146"/>
      <c r="G35" s="146"/>
      <c r="H35" s="146"/>
      <c r="I35" s="146"/>
      <c r="J35" s="146"/>
      <c r="K35" s="146"/>
      <c r="L35" s="146"/>
    </row>
    <row r="36" spans="1:13" ht="24" customHeight="1" thickBot="1" x14ac:dyDescent="0.3">
      <c r="C36" t="s">
        <v>191</v>
      </c>
      <c r="M36" s="173" t="s">
        <v>146</v>
      </c>
    </row>
    <row r="37" spans="1:13" x14ac:dyDescent="0.25">
      <c r="A37" s="150"/>
    </row>
    <row r="38" spans="1:13" x14ac:dyDescent="0.25">
      <c r="A38" t="s">
        <v>190</v>
      </c>
    </row>
  </sheetData>
  <sheetProtection algorithmName="SHA-512" hashValue="hxzyuZjiE4InwtFeNzzt/Qke0xwjI9PTW72/I1rNI51Q3vyqxgAU3tGPgoeCD4pNh1hxEQuH7f12Kf+7+KOkJQ==" saltValue="3X5sB3uQIaGcBXEVo5yUig==" spinCount="100000" sheet="1" selectLockedCells="1"/>
  <mergeCells count="1">
    <mergeCell ref="B28:L32"/>
  </mergeCells>
  <dataValidations disablePrompts="1" count="1">
    <dataValidation type="date" allowBlank="1" showInputMessage="1" showErrorMessage="1" sqref="L17">
      <formula1>42736</formula1>
      <formula2>46388</formula2>
    </dataValidation>
  </dataValidations>
  <hyperlinks>
    <hyperlink ref="M36" location="Benefits!A1" display="NEXT"/>
  </hyperlinks>
  <pageMargins left="0.7" right="0.7" top="0.75" bottom="0.75" header="0.3" footer="0.3"/>
  <pageSetup scale="65" orientation="portrait" horizontalDpi="4294967294" verticalDpi="0" r:id="rId1"/>
  <ignoredErrors>
    <ignoredError sqref="A12:A1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F26"/>
  <sheetViews>
    <sheetView showGridLines="0" workbookViewId="0">
      <selection activeCell="B17" sqref="B17"/>
    </sheetView>
  </sheetViews>
  <sheetFormatPr defaultColWidth="9" defaultRowHeight="14.25" x14ac:dyDescent="0.25"/>
  <cols>
    <col min="1" max="1" width="2.42578125" customWidth="1"/>
    <col min="2" max="2" width="20.28515625" customWidth="1"/>
    <col min="3" max="3" width="11.42578125" customWidth="1"/>
    <col min="4" max="4" width="2.5703125" customWidth="1"/>
    <col min="5" max="5" width="20.28515625" customWidth="1"/>
    <col min="6" max="6" width="11.42578125" customWidth="1"/>
    <col min="8" max="8" width="10.85546875" customWidth="1"/>
    <col min="9" max="9" width="2.42578125" customWidth="1"/>
    <col min="10" max="10" width="3.42578125" customWidth="1"/>
  </cols>
  <sheetData>
    <row r="1" spans="2:6" ht="18.75" x14ac:dyDescent="0.3">
      <c r="B1" s="49" t="s">
        <v>47</v>
      </c>
    </row>
    <row r="2" spans="2:6" ht="7.35" customHeight="1" x14ac:dyDescent="0.25"/>
    <row r="3" spans="2:6" x14ac:dyDescent="0.25">
      <c r="B3" t="s">
        <v>24</v>
      </c>
    </row>
    <row r="4" spans="2:6" ht="7.35" customHeight="1" x14ac:dyDescent="0.25"/>
    <row r="5" spans="2:6" ht="15" x14ac:dyDescent="0.25">
      <c r="B5" s="12" t="s">
        <v>23</v>
      </c>
    </row>
    <row r="6" spans="2:6" ht="7.35" customHeight="1" thickBot="1" x14ac:dyDescent="0.3">
      <c r="B6" s="37"/>
    </row>
    <row r="7" spans="2:6" ht="45" x14ac:dyDescent="0.25">
      <c r="B7" s="38" t="s">
        <v>5</v>
      </c>
      <c r="C7" s="39" t="s">
        <v>49</v>
      </c>
      <c r="D7" s="36"/>
      <c r="E7" s="38" t="s">
        <v>48</v>
      </c>
      <c r="F7" s="39" t="s">
        <v>49</v>
      </c>
    </row>
    <row r="8" spans="2:6" x14ac:dyDescent="0.25">
      <c r="B8" s="59" t="s">
        <v>46</v>
      </c>
      <c r="C8" s="61">
        <v>0.75</v>
      </c>
      <c r="E8" s="59" t="s">
        <v>50</v>
      </c>
      <c r="F8" s="64">
        <f>5/(90*60)</f>
        <v>9.2592592592592596E-4</v>
      </c>
    </row>
    <row r="9" spans="2:6" x14ac:dyDescent="0.25">
      <c r="B9" s="59" t="s">
        <v>50</v>
      </c>
      <c r="C9" s="61" t="s">
        <v>51</v>
      </c>
      <c r="E9" s="66" t="s">
        <v>46</v>
      </c>
      <c r="F9" s="64">
        <f>5/60</f>
        <v>8.3333333333333329E-2</v>
      </c>
    </row>
    <row r="10" spans="2:6" ht="15" x14ac:dyDescent="0.25">
      <c r="B10" s="41" t="s">
        <v>28</v>
      </c>
      <c r="C10" s="62">
        <v>2</v>
      </c>
      <c r="E10" s="59" t="s">
        <v>58</v>
      </c>
      <c r="F10" s="61">
        <v>0.25</v>
      </c>
    </row>
    <row r="11" spans="2:6" ht="15" x14ac:dyDescent="0.25">
      <c r="B11" s="59" t="s">
        <v>58</v>
      </c>
      <c r="C11" s="65" t="s">
        <v>59</v>
      </c>
      <c r="E11" s="41" t="s">
        <v>28</v>
      </c>
      <c r="F11" s="62">
        <v>0.5</v>
      </c>
    </row>
    <row r="12" spans="2:6" x14ac:dyDescent="0.25">
      <c r="B12" s="43" t="s">
        <v>52</v>
      </c>
      <c r="C12" s="61" t="s">
        <v>53</v>
      </c>
      <c r="E12" s="43" t="s">
        <v>52</v>
      </c>
      <c r="F12" s="61">
        <v>0.5</v>
      </c>
    </row>
    <row r="13" spans="2:6" x14ac:dyDescent="0.25">
      <c r="B13" s="23" t="s">
        <v>55</v>
      </c>
      <c r="C13" s="61">
        <v>10</v>
      </c>
      <c r="E13" s="23" t="s">
        <v>55</v>
      </c>
      <c r="F13" s="61">
        <v>2</v>
      </c>
    </row>
    <row r="14" spans="2:6" ht="15.75" thickBot="1" x14ac:dyDescent="0.3">
      <c r="B14" s="45" t="s">
        <v>29</v>
      </c>
      <c r="C14" s="63" t="s">
        <v>54</v>
      </c>
      <c r="E14" s="45" t="s">
        <v>29</v>
      </c>
      <c r="F14" s="63" t="s">
        <v>56</v>
      </c>
    </row>
    <row r="15" spans="2:6" ht="15" x14ac:dyDescent="0.25">
      <c r="C15" s="2"/>
      <c r="E15" s="13" t="s">
        <v>57</v>
      </c>
      <c r="F15" s="2"/>
    </row>
    <row r="16" spans="2:6" x14ac:dyDescent="0.25">
      <c r="C16" s="2"/>
      <c r="F16" s="2"/>
    </row>
    <row r="17" spans="2:6" ht="15.75" thickBot="1" x14ac:dyDescent="0.3">
      <c r="B17" s="93" t="s">
        <v>103</v>
      </c>
    </row>
    <row r="26" spans="2:6" x14ac:dyDescent="0.25">
      <c r="F26">
        <f>1/60</f>
        <v>1.6666666666666666E-2</v>
      </c>
    </row>
  </sheetData>
  <hyperlinks>
    <hyperlink ref="B17" location="Benefits!A1" display="BENEFITS"/>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16"/>
  <sheetViews>
    <sheetView showGridLines="0" workbookViewId="0">
      <selection activeCell="B1" sqref="B1"/>
    </sheetView>
  </sheetViews>
  <sheetFormatPr defaultColWidth="9" defaultRowHeight="14.25" x14ac:dyDescent="0.25"/>
  <cols>
    <col min="1" max="1" width="2.42578125" customWidth="1"/>
    <col min="2" max="2" width="43.140625" customWidth="1"/>
    <col min="3" max="3" width="11.42578125" customWidth="1"/>
    <col min="5" max="5" width="10.85546875" customWidth="1"/>
    <col min="6" max="6" width="8.42578125" customWidth="1"/>
    <col min="7" max="7" width="2.5703125" customWidth="1"/>
  </cols>
  <sheetData>
    <row r="1" spans="2:7" ht="18.75" x14ac:dyDescent="0.3">
      <c r="B1" s="49" t="s">
        <v>68</v>
      </c>
    </row>
    <row r="2" spans="2:7" ht="7.35" customHeight="1" x14ac:dyDescent="0.25"/>
    <row r="3" spans="2:7" x14ac:dyDescent="0.25">
      <c r="B3" t="s">
        <v>24</v>
      </c>
    </row>
    <row r="4" spans="2:7" ht="7.35" customHeight="1" x14ac:dyDescent="0.25"/>
    <row r="5" spans="2:7" ht="15" x14ac:dyDescent="0.25">
      <c r="B5" s="12" t="s">
        <v>23</v>
      </c>
    </row>
    <row r="6" spans="2:7" ht="7.35" customHeight="1" thickBot="1" x14ac:dyDescent="0.3">
      <c r="B6" s="37"/>
    </row>
    <row r="7" spans="2:7" ht="30" x14ac:dyDescent="0.25">
      <c r="B7" s="38" t="s">
        <v>44</v>
      </c>
      <c r="C7" s="39" t="s">
        <v>38</v>
      </c>
      <c r="D7" s="36"/>
      <c r="E7" s="50"/>
      <c r="F7" s="51"/>
      <c r="G7" s="32"/>
    </row>
    <row r="8" spans="2:7" x14ac:dyDescent="0.25">
      <c r="B8" s="23"/>
      <c r="C8" s="44"/>
      <c r="E8" s="52"/>
      <c r="F8" s="53"/>
      <c r="G8" s="32"/>
    </row>
    <row r="9" spans="2:7" ht="15" x14ac:dyDescent="0.25">
      <c r="B9" s="41" t="s">
        <v>28</v>
      </c>
      <c r="C9" s="42">
        <v>0.05</v>
      </c>
      <c r="E9" s="54"/>
      <c r="F9" s="55"/>
      <c r="G9" s="32"/>
    </row>
    <row r="10" spans="2:7" ht="15" x14ac:dyDescent="0.25">
      <c r="B10" s="59" t="s">
        <v>60</v>
      </c>
      <c r="C10" s="60">
        <v>0.1</v>
      </c>
      <c r="E10" s="54"/>
      <c r="F10" s="55"/>
      <c r="G10" s="32"/>
    </row>
    <row r="11" spans="2:7" ht="15" x14ac:dyDescent="0.25">
      <c r="B11" s="59" t="s">
        <v>61</v>
      </c>
      <c r="C11" s="60">
        <v>0.2</v>
      </c>
      <c r="E11" s="54"/>
      <c r="F11" s="55"/>
      <c r="G11" s="32"/>
    </row>
    <row r="12" spans="2:7" x14ac:dyDescent="0.25">
      <c r="B12" s="67" t="s">
        <v>63</v>
      </c>
      <c r="C12" s="71">
        <v>0.25</v>
      </c>
      <c r="E12" s="32"/>
      <c r="F12" s="53"/>
      <c r="G12" s="32"/>
    </row>
    <row r="13" spans="2:7" ht="28.5" x14ac:dyDescent="0.25">
      <c r="B13" s="69" t="s">
        <v>62</v>
      </c>
      <c r="C13" s="70">
        <v>0.56999999999999995</v>
      </c>
      <c r="E13" s="32"/>
      <c r="F13" s="53"/>
      <c r="G13" s="32"/>
    </row>
    <row r="14" spans="2:7" ht="15.75" thickBot="1" x14ac:dyDescent="0.3">
      <c r="B14" s="45" t="s">
        <v>29</v>
      </c>
      <c r="C14" s="46" t="s">
        <v>64</v>
      </c>
      <c r="E14" s="32"/>
      <c r="F14" s="53"/>
      <c r="G14" s="32"/>
    </row>
    <row r="15" spans="2:7" ht="15" x14ac:dyDescent="0.25">
      <c r="C15" s="2"/>
      <c r="E15" s="54"/>
      <c r="F15" s="56"/>
      <c r="G15" s="32"/>
    </row>
    <row r="16" spans="2:7" ht="15.75" thickBot="1" x14ac:dyDescent="0.3">
      <c r="B16" s="93" t="s">
        <v>103</v>
      </c>
      <c r="F16" s="2"/>
    </row>
  </sheetData>
  <hyperlinks>
    <hyperlink ref="B16" location="Benefits!A1" display="BENEFITS"/>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20"/>
  <sheetViews>
    <sheetView showGridLines="0" zoomScale="90" zoomScaleNormal="90" zoomScalePageLayoutView="90" workbookViewId="0">
      <selection activeCell="B1" sqref="B1"/>
    </sheetView>
  </sheetViews>
  <sheetFormatPr defaultColWidth="9" defaultRowHeight="14.25" x14ac:dyDescent="0.25"/>
  <cols>
    <col min="1" max="1" width="2.42578125" customWidth="1"/>
    <col min="2" max="2" width="39.42578125" customWidth="1"/>
    <col min="3" max="3" width="11.42578125" customWidth="1"/>
    <col min="5" max="5" width="10.85546875" customWidth="1"/>
    <col min="6" max="6" width="8.5703125" customWidth="1"/>
    <col min="7" max="7" width="2.5703125" customWidth="1"/>
  </cols>
  <sheetData>
    <row r="1" spans="2:7" ht="18.75" x14ac:dyDescent="0.3">
      <c r="B1" s="49" t="s">
        <v>67</v>
      </c>
    </row>
    <row r="2" spans="2:7" ht="7.35" customHeight="1" x14ac:dyDescent="0.25"/>
    <row r="3" spans="2:7" x14ac:dyDescent="0.25">
      <c r="B3" t="s">
        <v>24</v>
      </c>
    </row>
    <row r="4" spans="2:7" ht="7.35" customHeight="1" x14ac:dyDescent="0.25"/>
    <row r="5" spans="2:7" ht="15" x14ac:dyDescent="0.25">
      <c r="B5" s="12" t="s">
        <v>23</v>
      </c>
    </row>
    <row r="6" spans="2:7" ht="7.35" customHeight="1" thickBot="1" x14ac:dyDescent="0.3">
      <c r="B6" s="37"/>
    </row>
    <row r="7" spans="2:7" ht="30" x14ac:dyDescent="0.25">
      <c r="B7" s="38" t="s">
        <v>44</v>
      </c>
      <c r="C7" s="39" t="s">
        <v>38</v>
      </c>
      <c r="D7" s="36"/>
      <c r="E7" s="50"/>
      <c r="F7" s="51"/>
      <c r="G7" s="32"/>
    </row>
    <row r="8" spans="2:7" x14ac:dyDescent="0.25">
      <c r="B8" s="23" t="s">
        <v>65</v>
      </c>
      <c r="C8" s="44" t="s">
        <v>66</v>
      </c>
      <c r="E8" s="52"/>
      <c r="F8" s="53"/>
      <c r="G8" s="32"/>
    </row>
    <row r="9" spans="2:7" ht="15" x14ac:dyDescent="0.25">
      <c r="B9" s="41" t="s">
        <v>28</v>
      </c>
      <c r="C9" s="42">
        <v>0.03</v>
      </c>
      <c r="E9" s="54"/>
      <c r="F9" s="55"/>
      <c r="G9" s="32"/>
    </row>
    <row r="10" spans="2:7" ht="15" x14ac:dyDescent="0.25">
      <c r="B10" s="59" t="s">
        <v>69</v>
      </c>
      <c r="C10" s="72">
        <v>6.3E-2</v>
      </c>
      <c r="E10" s="54"/>
      <c r="F10" s="55"/>
      <c r="G10" s="32"/>
    </row>
    <row r="11" spans="2:7" ht="15" x14ac:dyDescent="0.25">
      <c r="B11" s="59" t="s">
        <v>70</v>
      </c>
      <c r="C11" s="72">
        <v>6.3E-2</v>
      </c>
      <c r="E11" s="54"/>
      <c r="F11" s="55"/>
      <c r="G11" s="32"/>
    </row>
    <row r="12" spans="2:7" ht="15" x14ac:dyDescent="0.25">
      <c r="B12" s="59" t="s">
        <v>61</v>
      </c>
      <c r="C12" s="72">
        <v>0.1</v>
      </c>
      <c r="E12" s="54"/>
      <c r="F12" s="55"/>
      <c r="G12" s="32"/>
    </row>
    <row r="13" spans="2:7" ht="15" x14ac:dyDescent="0.25">
      <c r="B13" s="59" t="s">
        <v>71</v>
      </c>
      <c r="C13" s="72">
        <v>0.125</v>
      </c>
      <c r="E13" s="54"/>
      <c r="F13" s="55"/>
      <c r="G13" s="32"/>
    </row>
    <row r="14" spans="2:7" ht="15" x14ac:dyDescent="0.25">
      <c r="B14" s="59" t="s">
        <v>72</v>
      </c>
      <c r="C14" s="72" t="s">
        <v>73</v>
      </c>
      <c r="E14" s="54"/>
      <c r="F14" s="55"/>
      <c r="G14" s="32"/>
    </row>
    <row r="15" spans="2:7" ht="15" x14ac:dyDescent="0.25">
      <c r="B15" s="59" t="s">
        <v>74</v>
      </c>
      <c r="C15" s="72">
        <v>0.25600000000000001</v>
      </c>
      <c r="E15" s="54"/>
      <c r="F15" s="55"/>
      <c r="G15" s="32"/>
    </row>
    <row r="16" spans="2:7" ht="15" x14ac:dyDescent="0.25">
      <c r="B16" s="59" t="s">
        <v>75</v>
      </c>
      <c r="C16" s="72">
        <v>0.375</v>
      </c>
      <c r="E16" s="54"/>
      <c r="F16" s="55"/>
      <c r="G16" s="32"/>
    </row>
    <row r="17" spans="2:7" x14ac:dyDescent="0.25">
      <c r="B17" s="67" t="s">
        <v>76</v>
      </c>
      <c r="C17" s="68">
        <v>0.41699999999999998</v>
      </c>
      <c r="E17" s="32"/>
      <c r="F17" s="53"/>
      <c r="G17" s="32"/>
    </row>
    <row r="18" spans="2:7" ht="15.75" thickBot="1" x14ac:dyDescent="0.3">
      <c r="B18" s="45" t="s">
        <v>29</v>
      </c>
      <c r="C18" s="46" t="s">
        <v>77</v>
      </c>
      <c r="E18" s="32"/>
      <c r="F18" s="53"/>
      <c r="G18" s="32"/>
    </row>
    <row r="19" spans="2:7" ht="15" x14ac:dyDescent="0.25">
      <c r="C19" s="2"/>
      <c r="E19" s="54"/>
      <c r="F19" s="56"/>
      <c r="G19" s="32"/>
    </row>
    <row r="20" spans="2:7" ht="15.75" thickBot="1" x14ac:dyDescent="0.3">
      <c r="B20" s="93" t="s">
        <v>103</v>
      </c>
      <c r="F20" s="2"/>
    </row>
  </sheetData>
  <hyperlinks>
    <hyperlink ref="B20" location="Benefits!A1" display="BENEFITS"/>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F109"/>
  <sheetViews>
    <sheetView showGridLines="0" workbookViewId="0">
      <selection activeCell="B1" sqref="B1"/>
    </sheetView>
  </sheetViews>
  <sheetFormatPr defaultColWidth="9" defaultRowHeight="14.25" x14ac:dyDescent="0.25"/>
  <cols>
    <col min="1" max="1" width="2.42578125" customWidth="1"/>
    <col min="2" max="2" width="12.5703125" customWidth="1"/>
    <col min="3" max="3" width="11.42578125" customWidth="1"/>
    <col min="4" max="4" width="2.5703125" customWidth="1"/>
    <col min="5" max="5" width="20.28515625" customWidth="1"/>
    <col min="6" max="6" width="11.42578125" customWidth="1"/>
    <col min="8" max="8" width="10.85546875" customWidth="1"/>
    <col min="9" max="9" width="2.42578125" customWidth="1"/>
    <col min="10" max="10" width="3.42578125" customWidth="1"/>
  </cols>
  <sheetData>
    <row r="1" spans="2:6" ht="18.75" x14ac:dyDescent="0.3">
      <c r="B1" s="49" t="s">
        <v>78</v>
      </c>
    </row>
    <row r="2" spans="2:6" ht="7.35" customHeight="1" x14ac:dyDescent="0.25"/>
    <row r="3" spans="2:6" x14ac:dyDescent="0.25">
      <c r="B3" t="s">
        <v>79</v>
      </c>
    </row>
    <row r="4" spans="2:6" ht="14.45" customHeight="1" x14ac:dyDescent="0.25">
      <c r="B4" s="37"/>
    </row>
    <row r="5" spans="2:6" ht="15.75" thickBot="1" x14ac:dyDescent="0.3">
      <c r="B5" s="93" t="s">
        <v>103</v>
      </c>
    </row>
    <row r="14" spans="2:6" x14ac:dyDescent="0.25">
      <c r="F14">
        <f>1/60</f>
        <v>1.6666666666666666E-2</v>
      </c>
    </row>
    <row r="83" spans="2:2" ht="18.75" x14ac:dyDescent="0.3">
      <c r="B83" s="35"/>
    </row>
    <row r="109" spans="2:2" ht="15.75" thickBot="1" x14ac:dyDescent="0.3">
      <c r="B109" s="93" t="s">
        <v>103</v>
      </c>
    </row>
  </sheetData>
  <hyperlinks>
    <hyperlink ref="B109" location="Benefits!A1" display="BENEFITS"/>
    <hyperlink ref="B5" location="Benefits!A51" display="BENEFITS"/>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3"/>
  <sheetViews>
    <sheetView showGridLines="0" workbookViewId="0">
      <selection activeCell="B1" sqref="B1"/>
    </sheetView>
  </sheetViews>
  <sheetFormatPr defaultColWidth="9" defaultRowHeight="14.25" x14ac:dyDescent="0.25"/>
  <cols>
    <col min="1" max="1" width="2.42578125" customWidth="1"/>
    <col min="2" max="2" width="12.5703125" customWidth="1"/>
    <col min="5" max="5" width="10.85546875" customWidth="1"/>
    <col min="6" max="6" width="2.42578125" customWidth="1"/>
  </cols>
  <sheetData>
    <row r="1" spans="2:2" ht="18.75" x14ac:dyDescent="0.3">
      <c r="B1" s="49" t="s">
        <v>83</v>
      </c>
    </row>
    <row r="3" spans="2:2" ht="15.75" thickBot="1" x14ac:dyDescent="0.3">
      <c r="B3" s="93" t="s">
        <v>103</v>
      </c>
    </row>
  </sheetData>
  <hyperlinks>
    <hyperlink ref="B3" location="Benefits!A1" display="BENEFITS"/>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3"/>
  <sheetViews>
    <sheetView showGridLines="0" workbookViewId="0">
      <selection activeCell="B1" sqref="B1"/>
    </sheetView>
  </sheetViews>
  <sheetFormatPr defaultColWidth="9" defaultRowHeight="14.25" x14ac:dyDescent="0.25"/>
  <cols>
    <col min="1" max="1" width="2.42578125" customWidth="1"/>
    <col min="2" max="2" width="12.5703125" customWidth="1"/>
    <col min="5" max="5" width="10.85546875" customWidth="1"/>
    <col min="6" max="6" width="2.42578125" customWidth="1"/>
  </cols>
  <sheetData>
    <row r="1" spans="2:2" ht="18.75" x14ac:dyDescent="0.3">
      <c r="B1" s="49" t="s">
        <v>84</v>
      </c>
    </row>
    <row r="3" spans="2:2" ht="15.75" thickBot="1" x14ac:dyDescent="0.3">
      <c r="B3" s="93" t="s">
        <v>103</v>
      </c>
    </row>
  </sheetData>
  <hyperlinks>
    <hyperlink ref="B3" location="Benefits!A1" display="BENEFITS"/>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5"/>
  <sheetViews>
    <sheetView showGridLines="0" workbookViewId="0">
      <selection activeCell="B1" sqref="B1"/>
    </sheetView>
  </sheetViews>
  <sheetFormatPr defaultColWidth="9" defaultRowHeight="14.25" x14ac:dyDescent="0.25"/>
  <cols>
    <col min="1" max="1" width="2.42578125" customWidth="1"/>
    <col min="2" max="2" width="57.5703125" customWidth="1"/>
    <col min="5" max="5" width="10.85546875" customWidth="1"/>
    <col min="6" max="6" width="2.42578125" customWidth="1"/>
  </cols>
  <sheetData>
    <row r="1" spans="2:2" ht="18.75" x14ac:dyDescent="0.3">
      <c r="B1" s="49" t="s">
        <v>80</v>
      </c>
    </row>
    <row r="2" spans="2:2" ht="15.75" x14ac:dyDescent="0.25">
      <c r="B2" s="74" t="s">
        <v>82</v>
      </c>
    </row>
    <row r="3" spans="2:2" ht="15.75" x14ac:dyDescent="0.25">
      <c r="B3" s="73" t="s">
        <v>81</v>
      </c>
    </row>
    <row r="5" spans="2:2" ht="15.75" thickBot="1" x14ac:dyDescent="0.3">
      <c r="B5" s="93" t="s">
        <v>103</v>
      </c>
    </row>
  </sheetData>
  <hyperlinks>
    <hyperlink ref="B5" location="Benefits!A1" display="BENEFIT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N307"/>
  <sheetViews>
    <sheetView showGridLines="0" zoomScaleNormal="100" zoomScaleSheetLayoutView="100" workbookViewId="0">
      <selection activeCell="C8" sqref="C8"/>
    </sheetView>
  </sheetViews>
  <sheetFormatPr defaultColWidth="9" defaultRowHeight="14.25" x14ac:dyDescent="0.25"/>
  <cols>
    <col min="1" max="1" width="4.5703125" style="76" customWidth="1"/>
    <col min="2" max="2" width="18.5703125" style="78" customWidth="1"/>
    <col min="3" max="3" width="18.5703125" style="77" customWidth="1"/>
    <col min="4" max="7" width="18.5703125" style="78" customWidth="1"/>
    <col min="8" max="8" width="19.5703125" style="78" customWidth="1"/>
    <col min="9" max="11" width="18.5703125" style="4" customWidth="1"/>
    <col min="12" max="12" width="10.5703125" customWidth="1"/>
  </cols>
  <sheetData>
    <row r="1" spans="1:14" ht="30.75" x14ac:dyDescent="0.55000000000000004">
      <c r="A1" s="108" t="s">
        <v>166</v>
      </c>
      <c r="B1" s="77"/>
      <c r="C1" s="78"/>
    </row>
    <row r="2" spans="1:14" ht="20.25" x14ac:dyDescent="0.35">
      <c r="A2" s="109" t="s">
        <v>181</v>
      </c>
      <c r="B2" s="77"/>
      <c r="C2" s="78"/>
    </row>
    <row r="3" spans="1:14" x14ac:dyDescent="0.25">
      <c r="B3"/>
      <c r="C3"/>
      <c r="D3"/>
    </row>
    <row r="4" spans="1:14" ht="22.5" x14ac:dyDescent="0.35">
      <c r="B4" s="94" t="s">
        <v>197</v>
      </c>
      <c r="D4" s="88"/>
      <c r="E4" s="88"/>
      <c r="F4" s="88"/>
      <c r="G4" s="88"/>
    </row>
    <row r="5" spans="1:14" ht="16.5" x14ac:dyDescent="0.3">
      <c r="B5" s="96" t="s">
        <v>174</v>
      </c>
      <c r="D5" s="88"/>
      <c r="E5" s="88"/>
      <c r="F5" s="88"/>
      <c r="G5" s="88"/>
    </row>
    <row r="6" spans="1:14" ht="16.5" x14ac:dyDescent="0.3">
      <c r="B6" s="96"/>
      <c r="D6" s="88"/>
      <c r="E6" s="88"/>
      <c r="F6" s="88"/>
      <c r="G6" s="88"/>
    </row>
    <row r="7" spans="1:14" ht="25.5" customHeight="1" x14ac:dyDescent="0.25">
      <c r="A7" s="5"/>
      <c r="B7" s="79"/>
      <c r="C7" s="95" t="s">
        <v>2</v>
      </c>
      <c r="D7" s="95" t="s">
        <v>108</v>
      </c>
      <c r="E7" s="95" t="s">
        <v>131</v>
      </c>
      <c r="G7" s="95" t="s">
        <v>110</v>
      </c>
      <c r="H7" s="80"/>
      <c r="I7" s="6"/>
      <c r="J7" s="6"/>
      <c r="K7" s="1"/>
      <c r="L7" s="1"/>
      <c r="M7" s="1"/>
    </row>
    <row r="8" spans="1:14" ht="15.75" customHeight="1" thickBot="1" x14ac:dyDescent="0.3">
      <c r="A8" s="5"/>
      <c r="C8" s="97"/>
      <c r="D8" s="98">
        <v>0.03</v>
      </c>
      <c r="E8" s="89">
        <v>150</v>
      </c>
      <c r="G8" s="132">
        <f>+C8*D8*E8</f>
        <v>0</v>
      </c>
      <c r="H8" s="174" t="s">
        <v>86</v>
      </c>
      <c r="I8" s="6"/>
      <c r="J8" s="6"/>
      <c r="K8" s="1"/>
      <c r="L8" s="1"/>
      <c r="M8" s="1"/>
    </row>
    <row r="9" spans="1:14" ht="15" x14ac:dyDescent="0.25">
      <c r="A9" s="5"/>
      <c r="C9" s="7"/>
      <c r="D9" s="86"/>
      <c r="E9" s="80"/>
      <c r="F9"/>
      <c r="G9" s="80"/>
      <c r="H9" s="80"/>
      <c r="I9" s="6"/>
      <c r="J9" s="6"/>
      <c r="K9" s="6"/>
      <c r="L9" s="1"/>
      <c r="M9" s="1"/>
      <c r="N9" s="1"/>
    </row>
    <row r="10" spans="1:14" ht="15" x14ac:dyDescent="0.25">
      <c r="A10" s="5"/>
      <c r="C10" s="7"/>
      <c r="D10" s="86"/>
      <c r="E10" s="80"/>
      <c r="F10"/>
      <c r="G10" s="80"/>
      <c r="H10" s="80"/>
      <c r="I10" s="6"/>
      <c r="J10" s="6"/>
      <c r="K10" s="6"/>
      <c r="L10" s="1"/>
      <c r="M10" s="1"/>
      <c r="N10" s="1"/>
    </row>
    <row r="11" spans="1:14" s="4" customFormat="1" x14ac:dyDescent="0.25">
      <c r="A11" s="5"/>
      <c r="B11" s="80"/>
      <c r="C11" s="7"/>
      <c r="D11" s="80"/>
      <c r="E11" s="80"/>
      <c r="F11" s="80"/>
      <c r="G11" s="80"/>
      <c r="H11" s="80"/>
      <c r="I11" s="6"/>
      <c r="J11" s="6"/>
      <c r="K11" s="6"/>
      <c r="L11" s="6"/>
      <c r="M11" s="6"/>
      <c r="N11" s="6"/>
    </row>
    <row r="12" spans="1:14" s="4" customFormat="1" ht="22.5" x14ac:dyDescent="0.35">
      <c r="A12" s="5"/>
      <c r="B12" s="94" t="s">
        <v>198</v>
      </c>
      <c r="C12" s="7"/>
      <c r="D12" s="80"/>
      <c r="E12" s="80"/>
      <c r="F12" s="80"/>
      <c r="G12" s="80"/>
      <c r="H12" s="80"/>
      <c r="I12" s="6"/>
      <c r="J12" s="6"/>
      <c r="K12" s="6"/>
      <c r="L12" s="6"/>
      <c r="M12" s="6"/>
      <c r="N12" s="6"/>
    </row>
    <row r="13" spans="1:14" s="4" customFormat="1" ht="16.5" x14ac:dyDescent="0.3">
      <c r="A13" s="5"/>
      <c r="B13" s="96" t="s">
        <v>175</v>
      </c>
      <c r="C13" s="7"/>
      <c r="D13" s="80"/>
      <c r="E13" s="80"/>
      <c r="F13" s="80"/>
      <c r="G13" s="80"/>
      <c r="H13" s="80"/>
      <c r="I13" s="6"/>
      <c r="J13" s="6"/>
      <c r="K13" s="6"/>
      <c r="L13" s="6"/>
      <c r="M13" s="6"/>
      <c r="N13" s="6"/>
    </row>
    <row r="14" spans="1:14" s="4" customFormat="1" ht="16.5" x14ac:dyDescent="0.3">
      <c r="A14" s="5"/>
      <c r="B14" s="96"/>
      <c r="C14" s="7"/>
      <c r="D14" s="80"/>
      <c r="E14" s="80"/>
      <c r="F14" s="80"/>
      <c r="G14" s="80"/>
      <c r="H14" s="80"/>
      <c r="I14" s="6"/>
      <c r="J14" s="6"/>
      <c r="K14" s="6"/>
      <c r="L14" s="6"/>
      <c r="M14" s="6"/>
      <c r="N14" s="6"/>
    </row>
    <row r="15" spans="1:14" ht="28.5" x14ac:dyDescent="0.25">
      <c r="B15" s="80"/>
      <c r="C15" s="95" t="s">
        <v>132</v>
      </c>
      <c r="D15" s="95" t="s">
        <v>108</v>
      </c>
      <c r="G15" s="95" t="s">
        <v>87</v>
      </c>
      <c r="H15" s="80"/>
      <c r="I15" s="6"/>
      <c r="J15" s="6"/>
      <c r="M15" s="1"/>
      <c r="N15" s="1"/>
    </row>
    <row r="16" spans="1:14" ht="15.75" thickBot="1" x14ac:dyDescent="0.3">
      <c r="A16" s="5"/>
      <c r="B16" s="85"/>
      <c r="C16" s="99"/>
      <c r="D16" s="98">
        <v>0.02</v>
      </c>
      <c r="G16" s="132">
        <f>C16*D16</f>
        <v>0</v>
      </c>
      <c r="H16" s="174" t="s">
        <v>86</v>
      </c>
      <c r="I16" s="6"/>
      <c r="J16" s="6"/>
      <c r="M16" s="1"/>
      <c r="N16" s="1"/>
    </row>
    <row r="17" spans="1:14" ht="15" x14ac:dyDescent="0.25">
      <c r="A17" s="5"/>
      <c r="C17" s="7"/>
      <c r="D17" s="86"/>
      <c r="G17" s="80"/>
      <c r="H17" s="80"/>
      <c r="I17" s="6"/>
      <c r="J17" s="6"/>
      <c r="M17" s="1"/>
      <c r="N17" s="1"/>
    </row>
    <row r="18" spans="1:14" s="4" customFormat="1" x14ac:dyDescent="0.25">
      <c r="A18" s="5"/>
      <c r="B18" s="80"/>
      <c r="C18" s="7"/>
      <c r="D18" s="80"/>
      <c r="G18" s="80"/>
      <c r="H18" s="80"/>
      <c r="I18" s="6"/>
      <c r="J18" s="6"/>
      <c r="M18" s="6"/>
      <c r="N18" s="6"/>
    </row>
    <row r="19" spans="1:14" s="4" customFormat="1" x14ac:dyDescent="0.25">
      <c r="A19" s="5"/>
      <c r="B19" s="80"/>
      <c r="C19" s="7"/>
      <c r="D19" s="80"/>
      <c r="G19" s="80"/>
      <c r="H19" s="80"/>
      <c r="I19" s="6"/>
      <c r="J19" s="6"/>
      <c r="M19" s="6"/>
      <c r="N19" s="6"/>
    </row>
    <row r="20" spans="1:14" s="4" customFormat="1" ht="22.5" x14ac:dyDescent="0.35">
      <c r="A20" s="5"/>
      <c r="B20" s="94" t="s">
        <v>199</v>
      </c>
      <c r="C20" s="7"/>
      <c r="D20" s="80"/>
      <c r="G20" s="80"/>
      <c r="H20" s="80"/>
      <c r="I20" s="6"/>
      <c r="J20" s="6"/>
      <c r="M20" s="6"/>
      <c r="N20" s="6"/>
    </row>
    <row r="21" spans="1:14" s="4" customFormat="1" ht="16.5" x14ac:dyDescent="0.3">
      <c r="A21" s="5"/>
      <c r="B21" s="96" t="s">
        <v>176</v>
      </c>
      <c r="C21" s="7"/>
      <c r="D21" s="80"/>
      <c r="G21" s="80"/>
      <c r="H21" s="80"/>
      <c r="I21" s="6"/>
      <c r="J21" s="6"/>
      <c r="M21" s="6"/>
      <c r="N21" s="6"/>
    </row>
    <row r="22" spans="1:14" s="4" customFormat="1" ht="20.25" x14ac:dyDescent="0.35">
      <c r="A22" s="5"/>
      <c r="B22" s="94"/>
      <c r="C22" s="7"/>
      <c r="D22" s="80"/>
      <c r="G22" s="80"/>
      <c r="H22" s="80"/>
      <c r="I22" s="6"/>
      <c r="J22" s="6"/>
      <c r="K22" s="6"/>
      <c r="L22" s="6"/>
      <c r="M22" s="6"/>
      <c r="N22" s="6"/>
    </row>
    <row r="23" spans="1:14" ht="28.5" x14ac:dyDescent="0.25">
      <c r="A23" s="5"/>
      <c r="B23" s="80"/>
      <c r="C23" s="95" t="s">
        <v>133</v>
      </c>
      <c r="D23" s="95" t="s">
        <v>108</v>
      </c>
      <c r="G23" s="95" t="s">
        <v>87</v>
      </c>
      <c r="H23" s="80"/>
      <c r="I23" s="6"/>
      <c r="J23" s="6"/>
      <c r="K23" s="6"/>
      <c r="L23" s="1"/>
      <c r="M23" s="1"/>
      <c r="N23" s="1"/>
    </row>
    <row r="24" spans="1:14" ht="15.75" thickBot="1" x14ac:dyDescent="0.3">
      <c r="A24" s="5"/>
      <c r="C24" s="89"/>
      <c r="D24" s="90">
        <v>0.02</v>
      </c>
      <c r="G24" s="132">
        <f>C24*D24</f>
        <v>0</v>
      </c>
      <c r="H24" s="174" t="s">
        <v>86</v>
      </c>
      <c r="I24" s="6"/>
      <c r="J24" s="6"/>
      <c r="K24" s="6"/>
      <c r="L24" s="1"/>
      <c r="M24" s="1"/>
      <c r="N24" s="1"/>
    </row>
    <row r="25" spans="1:14" ht="15" x14ac:dyDescent="0.25">
      <c r="A25" s="5"/>
      <c r="C25" s="7"/>
      <c r="D25" s="86"/>
      <c r="E25" s="80"/>
      <c r="F25" s="80"/>
      <c r="G25" s="80"/>
      <c r="H25" s="80"/>
      <c r="I25" s="6"/>
      <c r="J25" s="6"/>
      <c r="K25" s="6"/>
      <c r="L25" s="1"/>
      <c r="M25" s="1"/>
      <c r="N25" s="1"/>
    </row>
    <row r="26" spans="1:14" x14ac:dyDescent="0.25">
      <c r="A26" s="5"/>
      <c r="B26" s="80"/>
      <c r="C26" s="7"/>
      <c r="D26" s="7"/>
      <c r="E26" s="80"/>
      <c r="F26" s="80"/>
      <c r="G26" s="80"/>
      <c r="H26" s="80"/>
      <c r="I26" s="6"/>
      <c r="J26" s="6"/>
      <c r="K26" s="6"/>
      <c r="L26" s="1"/>
      <c r="M26" s="1"/>
      <c r="N26" s="1"/>
    </row>
    <row r="27" spans="1:14" ht="20.25" x14ac:dyDescent="0.25">
      <c r="A27" s="5"/>
      <c r="B27" s="100" t="s">
        <v>88</v>
      </c>
      <c r="C27" s="7"/>
      <c r="D27" s="80"/>
      <c r="E27" s="80"/>
      <c r="F27" s="80"/>
      <c r="G27" s="80"/>
      <c r="H27" s="80"/>
      <c r="I27" s="6"/>
      <c r="J27" s="6"/>
      <c r="K27" s="6"/>
      <c r="L27" s="1"/>
      <c r="M27" s="1"/>
      <c r="N27" s="1"/>
    </row>
    <row r="28" spans="1:14" ht="16.5" x14ac:dyDescent="0.25">
      <c r="A28" s="5"/>
      <c r="B28" s="101" t="s">
        <v>177</v>
      </c>
      <c r="C28" s="7"/>
      <c r="D28" s="80"/>
      <c r="E28" s="80"/>
      <c r="F28" s="80"/>
      <c r="G28" s="80"/>
      <c r="H28" s="80"/>
      <c r="I28" s="6"/>
      <c r="J28" s="6"/>
      <c r="K28" s="6"/>
      <c r="L28" s="1"/>
      <c r="M28" s="1"/>
      <c r="N28" s="1"/>
    </row>
    <row r="29" spans="1:14" ht="16.5" x14ac:dyDescent="0.25">
      <c r="A29" s="5"/>
      <c r="B29" s="101"/>
      <c r="C29" s="7"/>
      <c r="D29" s="80"/>
      <c r="E29" s="80"/>
      <c r="F29" s="80"/>
      <c r="G29" s="80"/>
      <c r="H29" s="80"/>
      <c r="I29" s="6"/>
      <c r="J29" s="6"/>
      <c r="K29" s="6"/>
      <c r="L29" s="1"/>
      <c r="M29" s="1"/>
      <c r="N29" s="1"/>
    </row>
    <row r="30" spans="1:14" ht="42.75" x14ac:dyDescent="0.25">
      <c r="A30" s="5"/>
      <c r="B30" s="80"/>
      <c r="C30" s="95" t="s">
        <v>134</v>
      </c>
      <c r="D30" s="95" t="s">
        <v>168</v>
      </c>
      <c r="E30" s="95" t="s">
        <v>167</v>
      </c>
      <c r="F30" s="102" t="s">
        <v>204</v>
      </c>
      <c r="G30" s="95" t="s">
        <v>89</v>
      </c>
      <c r="H30" s="80"/>
      <c r="I30" s="6"/>
      <c r="J30" s="6"/>
    </row>
    <row r="31" spans="1:14" ht="15.75" thickBot="1" x14ac:dyDescent="0.3">
      <c r="A31" s="5"/>
      <c r="C31" s="97"/>
      <c r="D31" s="97">
        <v>2</v>
      </c>
      <c r="E31" s="122">
        <v>0.5</v>
      </c>
      <c r="F31" s="99"/>
      <c r="G31" s="132">
        <f>C31*(D31-E31)*F31/52/40</f>
        <v>0</v>
      </c>
      <c r="H31" s="93" t="s">
        <v>86</v>
      </c>
      <c r="I31" s="6"/>
      <c r="J31" s="6"/>
    </row>
    <row r="32" spans="1:14" ht="15" x14ac:dyDescent="0.25">
      <c r="A32" s="5"/>
      <c r="C32" s="81"/>
      <c r="D32" s="80"/>
      <c r="E32" s="86"/>
      <c r="F32" s="95"/>
      <c r="G32" s="80"/>
      <c r="H32" s="80"/>
      <c r="I32" s="6"/>
      <c r="J32" s="6"/>
    </row>
    <row r="33" spans="1:11" x14ac:dyDescent="0.25">
      <c r="A33" s="5"/>
      <c r="B33" s="80"/>
      <c r="C33" s="7"/>
      <c r="D33" s="80"/>
      <c r="E33" s="82"/>
      <c r="F33" s="151"/>
      <c r="G33" s="80"/>
      <c r="H33" s="80"/>
      <c r="I33" s="6"/>
      <c r="J33" s="6"/>
    </row>
    <row r="34" spans="1:11" x14ac:dyDescent="0.25">
      <c r="A34" s="5"/>
      <c r="B34" s="80"/>
      <c r="C34" s="7"/>
      <c r="D34" s="80"/>
      <c r="E34" s="82"/>
      <c r="F34" s="80"/>
      <c r="G34" s="80"/>
      <c r="H34" s="80"/>
      <c r="I34" s="6"/>
      <c r="J34" s="6"/>
    </row>
    <row r="35" spans="1:11" ht="20.25" x14ac:dyDescent="0.35">
      <c r="A35" s="5"/>
      <c r="B35" s="94" t="s">
        <v>90</v>
      </c>
      <c r="C35" s="7"/>
      <c r="D35" s="80"/>
      <c r="E35" s="82"/>
      <c r="F35" s="80"/>
      <c r="G35" s="80"/>
      <c r="H35" s="80"/>
      <c r="I35" s="6"/>
      <c r="J35" s="6"/>
    </row>
    <row r="36" spans="1:11" ht="16.5" x14ac:dyDescent="0.3">
      <c r="A36" s="5"/>
      <c r="B36" s="96" t="s">
        <v>173</v>
      </c>
      <c r="C36" s="7"/>
      <c r="D36" s="80"/>
      <c r="E36" s="7"/>
      <c r="F36" s="80"/>
      <c r="G36" s="80"/>
      <c r="H36" s="80"/>
      <c r="I36" s="6"/>
      <c r="J36" s="6"/>
    </row>
    <row r="37" spans="1:11" ht="16.5" x14ac:dyDescent="0.3">
      <c r="A37" s="5"/>
      <c r="B37" s="96"/>
      <c r="C37" s="7"/>
      <c r="D37" s="80"/>
      <c r="E37" s="7"/>
      <c r="F37" s="80"/>
      <c r="G37" s="80"/>
      <c r="H37" s="80"/>
      <c r="I37" s="6"/>
      <c r="J37" s="6"/>
    </row>
    <row r="38" spans="1:11" ht="42.75" x14ac:dyDescent="0.25">
      <c r="A38" s="5"/>
      <c r="B38" s="80"/>
      <c r="C38" s="95" t="s">
        <v>91</v>
      </c>
      <c r="D38" s="95" t="s">
        <v>205</v>
      </c>
      <c r="E38" s="95" t="s">
        <v>109</v>
      </c>
      <c r="G38" s="95" t="s">
        <v>89</v>
      </c>
      <c r="H38" s="80"/>
      <c r="I38" s="6"/>
      <c r="K38"/>
    </row>
    <row r="39" spans="1:11" ht="15.75" thickBot="1" x14ac:dyDescent="0.3">
      <c r="A39" s="5"/>
      <c r="C39" s="103"/>
      <c r="D39" s="171"/>
      <c r="E39" s="104">
        <v>0.05</v>
      </c>
      <c r="G39" s="132">
        <f>C39*D39*E39</f>
        <v>0</v>
      </c>
      <c r="H39" s="93" t="s">
        <v>86</v>
      </c>
      <c r="I39" s="6"/>
      <c r="K39"/>
    </row>
    <row r="40" spans="1:11" x14ac:dyDescent="0.25">
      <c r="A40" s="5"/>
      <c r="C40"/>
      <c r="D40"/>
      <c r="E40"/>
      <c r="F40"/>
      <c r="G40"/>
      <c r="H40"/>
      <c r="I40"/>
      <c r="K40"/>
    </row>
    <row r="41" spans="1:11" ht="15" x14ac:dyDescent="0.25">
      <c r="A41" s="5"/>
      <c r="C41" s="7"/>
      <c r="D41" s="80"/>
      <c r="E41" s="86"/>
      <c r="G41" s="80"/>
      <c r="H41" s="80"/>
      <c r="I41" s="6"/>
      <c r="K41"/>
    </row>
    <row r="42" spans="1:11" ht="20.25" x14ac:dyDescent="0.25">
      <c r="A42" s="5"/>
      <c r="B42" s="105" t="s">
        <v>92</v>
      </c>
      <c r="C42" s="7"/>
      <c r="D42" s="80"/>
      <c r="E42" s="7"/>
      <c r="G42" s="80"/>
      <c r="H42" s="80"/>
      <c r="I42" s="6"/>
      <c r="K42"/>
    </row>
    <row r="43" spans="1:11" ht="16.5" x14ac:dyDescent="0.25">
      <c r="A43" s="5"/>
      <c r="B43" s="106" t="s">
        <v>93</v>
      </c>
      <c r="C43" s="7"/>
      <c r="D43" s="80"/>
      <c r="E43" s="80"/>
      <c r="G43" s="80"/>
      <c r="H43" s="80"/>
      <c r="I43" s="6"/>
      <c r="K43"/>
    </row>
    <row r="44" spans="1:11" x14ac:dyDescent="0.25">
      <c r="A44" s="5"/>
      <c r="B44" t="s">
        <v>193</v>
      </c>
      <c r="C44" s="7"/>
      <c r="D44" s="80"/>
      <c r="E44" s="80"/>
      <c r="G44" s="80"/>
      <c r="H44" s="80"/>
      <c r="I44" s="6"/>
      <c r="K44"/>
    </row>
    <row r="45" spans="1:11" ht="16.5" x14ac:dyDescent="0.25">
      <c r="A45" s="5"/>
      <c r="B45" s="106"/>
      <c r="C45" s="7"/>
      <c r="D45" s="80"/>
      <c r="E45" s="80"/>
      <c r="G45" s="80"/>
      <c r="H45" s="80"/>
      <c r="I45" s="6"/>
      <c r="K45"/>
    </row>
    <row r="46" spans="1:11" ht="42.75" x14ac:dyDescent="0.25">
      <c r="A46" s="5"/>
      <c r="B46" s="80"/>
      <c r="C46" s="95" t="s">
        <v>91</v>
      </c>
      <c r="D46" s="95" t="s">
        <v>206</v>
      </c>
      <c r="E46" s="95" t="s">
        <v>109</v>
      </c>
      <c r="G46" s="95" t="s">
        <v>89</v>
      </c>
      <c r="H46" s="6"/>
      <c r="I46" s="6"/>
      <c r="J46" s="6"/>
      <c r="K46"/>
    </row>
    <row r="47" spans="1:11" ht="15.75" thickBot="1" x14ac:dyDescent="0.3">
      <c r="A47" s="5"/>
      <c r="C47" s="91"/>
      <c r="D47" s="89"/>
      <c r="E47" s="92">
        <v>0.03</v>
      </c>
      <c r="G47" s="132">
        <f>C47*D47*E47</f>
        <v>0</v>
      </c>
      <c r="H47" s="93" t="s">
        <v>86</v>
      </c>
      <c r="I47" s="6"/>
      <c r="J47" s="6"/>
      <c r="K47"/>
    </row>
    <row r="48" spans="1:11" ht="15" x14ac:dyDescent="0.25">
      <c r="A48" s="5"/>
      <c r="C48" s="7"/>
      <c r="D48" s="80"/>
      <c r="E48" s="80"/>
      <c r="F48" s="86"/>
      <c r="G48" s="80"/>
      <c r="H48" s="6"/>
      <c r="J48" s="6"/>
      <c r="K48" s="6"/>
    </row>
    <row r="49" spans="1:12" ht="15" x14ac:dyDescent="0.25">
      <c r="A49" s="5"/>
      <c r="C49" s="7"/>
      <c r="D49" s="80"/>
      <c r="E49" s="80"/>
      <c r="F49" s="86"/>
      <c r="G49" s="80"/>
      <c r="H49" s="6"/>
      <c r="J49" s="6"/>
      <c r="K49" s="6"/>
    </row>
    <row r="50" spans="1:12" x14ac:dyDescent="0.25">
      <c r="A50" s="5"/>
      <c r="B50" s="80"/>
      <c r="C50" s="7"/>
      <c r="D50" s="80"/>
      <c r="E50" s="80"/>
      <c r="F50" s="80"/>
      <c r="G50" s="80"/>
      <c r="H50" s="80"/>
      <c r="I50" s="6"/>
      <c r="J50" s="6"/>
    </row>
    <row r="51" spans="1:12" ht="20.25" x14ac:dyDescent="0.35">
      <c r="A51" s="5"/>
      <c r="B51" s="94" t="s">
        <v>94</v>
      </c>
      <c r="C51" s="7"/>
      <c r="D51" s="80"/>
      <c r="E51" s="80"/>
      <c r="F51" s="80"/>
      <c r="G51" s="80"/>
      <c r="H51" s="80"/>
      <c r="I51" s="6"/>
      <c r="J51" s="6"/>
    </row>
    <row r="52" spans="1:12" ht="16.5" x14ac:dyDescent="0.3">
      <c r="A52" s="5"/>
      <c r="B52" s="96" t="s">
        <v>172</v>
      </c>
      <c r="C52" s="7"/>
      <c r="D52" s="80"/>
      <c r="E52" s="80"/>
      <c r="F52" s="80"/>
      <c r="G52" s="80"/>
      <c r="H52" s="80"/>
      <c r="I52" s="6"/>
      <c r="J52" s="6"/>
    </row>
    <row r="53" spans="1:12" ht="16.5" x14ac:dyDescent="0.3">
      <c r="A53" s="5"/>
      <c r="B53" s="96"/>
      <c r="C53" s="7"/>
      <c r="D53" s="80"/>
      <c r="E53" s="80"/>
      <c r="F53" s="80"/>
      <c r="G53" s="80"/>
      <c r="H53" s="80"/>
      <c r="I53" s="6"/>
      <c r="J53" s="6"/>
    </row>
    <row r="54" spans="1:12" ht="42.75" x14ac:dyDescent="0.25">
      <c r="B54" s="80"/>
      <c r="C54" s="95" t="s">
        <v>203</v>
      </c>
      <c r="D54" s="95" t="s">
        <v>95</v>
      </c>
      <c r="E54" s="95" t="s">
        <v>196</v>
      </c>
      <c r="F54" s="95" t="s">
        <v>106</v>
      </c>
      <c r="G54" s="95" t="s">
        <v>158</v>
      </c>
      <c r="H54"/>
    </row>
    <row r="55" spans="1:12" ht="15.75" thickBot="1" x14ac:dyDescent="0.3">
      <c r="A55" s="5"/>
      <c r="B55" s="80"/>
      <c r="C55" s="169">
        <f>Current_Pop*(1+Pop_Gain)</f>
        <v>0</v>
      </c>
      <c r="D55" s="91">
        <v>1</v>
      </c>
      <c r="E55" s="107">
        <v>1.1000000000000001</v>
      </c>
      <c r="F55" s="167">
        <v>3000000</v>
      </c>
      <c r="G55" s="132">
        <f>C57*F55</f>
        <v>0</v>
      </c>
      <c r="H55" s="93" t="s">
        <v>86</v>
      </c>
    </row>
    <row r="56" spans="1:12" x14ac:dyDescent="0.25">
      <c r="A56" s="5"/>
      <c r="L56" s="6"/>
    </row>
    <row r="57" spans="1:12" s="3" customFormat="1" ht="15" x14ac:dyDescent="0.25">
      <c r="A57" s="83"/>
      <c r="B57" t="s">
        <v>101</v>
      </c>
      <c r="C57" s="152">
        <f>ROUND(C55/5000*MIN(10,D55)*0.1*E55,2)</f>
        <v>0</v>
      </c>
      <c r="F57" s="86"/>
      <c r="H57" s="85"/>
      <c r="I57" s="86"/>
      <c r="L57" s="84"/>
    </row>
    <row r="58" spans="1:12" s="3" customFormat="1" ht="12.95" customHeight="1" x14ac:dyDescent="0.25">
      <c r="A58" s="83"/>
      <c r="B58" s="166" t="s">
        <v>136</v>
      </c>
      <c r="C58" s="7"/>
      <c r="F58" s="86"/>
      <c r="H58" s="85"/>
      <c r="I58" s="86"/>
      <c r="L58" s="84"/>
    </row>
    <row r="59" spans="1:12" s="3" customFormat="1" ht="15" x14ac:dyDescent="0.25">
      <c r="A59" s="83"/>
      <c r="B59" s="166"/>
      <c r="C59" s="7"/>
      <c r="F59" s="86"/>
      <c r="H59" s="85"/>
      <c r="I59" s="86"/>
      <c r="L59" s="84"/>
    </row>
    <row r="60" spans="1:12" x14ac:dyDescent="0.25">
      <c r="A60" s="5"/>
      <c r="D60" s="80"/>
      <c r="F60" s="80"/>
      <c r="G60" s="80"/>
      <c r="H60" s="80"/>
      <c r="I60" s="80"/>
    </row>
    <row r="61" spans="1:12" ht="20.25" x14ac:dyDescent="0.35">
      <c r="A61" s="5"/>
      <c r="B61" s="94" t="s">
        <v>96</v>
      </c>
      <c r="C61" s="7"/>
      <c r="D61" s="80"/>
      <c r="E61" s="80"/>
      <c r="F61" s="80"/>
      <c r="G61" s="80"/>
      <c r="H61" s="80"/>
      <c r="I61" s="6"/>
    </row>
    <row r="62" spans="1:12" ht="16.5" x14ac:dyDescent="0.3">
      <c r="A62" s="5"/>
      <c r="B62" s="96" t="s">
        <v>165</v>
      </c>
      <c r="C62" s="7"/>
      <c r="D62" s="80"/>
      <c r="E62" s="80"/>
      <c r="F62" s="80"/>
      <c r="G62" s="80"/>
      <c r="H62" s="80"/>
      <c r="I62" s="6"/>
    </row>
    <row r="63" spans="1:12" x14ac:dyDescent="0.25">
      <c r="A63" s="5"/>
      <c r="B63" s="80"/>
      <c r="C63" s="7"/>
      <c r="D63" s="80"/>
      <c r="E63" s="80"/>
      <c r="F63" s="80"/>
      <c r="G63" s="80"/>
      <c r="H63" s="80"/>
      <c r="I63" s="6"/>
      <c r="J63" s="6"/>
    </row>
    <row r="64" spans="1:12" x14ac:dyDescent="0.25">
      <c r="A64" s="5"/>
      <c r="B64" s="80"/>
      <c r="D64" s="110" t="s">
        <v>107</v>
      </c>
      <c r="E64" s="80"/>
      <c r="G64" s="95" t="s">
        <v>105</v>
      </c>
      <c r="I64" s="6"/>
      <c r="J64" s="6"/>
    </row>
    <row r="65" spans="1:10" ht="15.75" thickBot="1" x14ac:dyDescent="0.3">
      <c r="A65" s="5"/>
      <c r="B65" s="80"/>
      <c r="C65" s="176"/>
      <c r="D65" s="176"/>
      <c r="E65" s="176"/>
      <c r="F65" s="176"/>
      <c r="G65" s="89"/>
      <c r="H65" s="93" t="s">
        <v>99</v>
      </c>
      <c r="I65" s="6"/>
      <c r="J65" s="6"/>
    </row>
    <row r="66" spans="1:10" ht="15.75" thickBot="1" x14ac:dyDescent="0.3">
      <c r="A66" s="5"/>
      <c r="B66" s="80"/>
      <c r="C66" s="177"/>
      <c r="D66" s="178"/>
      <c r="E66" s="178"/>
      <c r="F66" s="179"/>
      <c r="G66" s="89"/>
      <c r="H66" s="183" t="s">
        <v>98</v>
      </c>
      <c r="I66" s="6"/>
      <c r="J66" s="6"/>
    </row>
    <row r="67" spans="1:10" ht="15.75" thickBot="1" x14ac:dyDescent="0.3">
      <c r="A67" s="5"/>
      <c r="B67" s="80"/>
      <c r="C67" s="180"/>
      <c r="D67" s="180"/>
      <c r="E67" s="180"/>
      <c r="F67" s="180"/>
      <c r="G67" s="89"/>
      <c r="H67" s="93" t="s">
        <v>97</v>
      </c>
      <c r="I67" s="6"/>
      <c r="J67" s="6"/>
    </row>
    <row r="68" spans="1:10" x14ac:dyDescent="0.25">
      <c r="A68" s="5"/>
      <c r="B68" s="80"/>
      <c r="C68" s="7"/>
      <c r="D68" s="80"/>
      <c r="E68" s="80"/>
      <c r="F68" s="80"/>
      <c r="G68"/>
      <c r="H68" s="80"/>
      <c r="I68" s="6"/>
      <c r="J68" s="6"/>
    </row>
    <row r="69" spans="1:10" ht="15" thickBot="1" x14ac:dyDescent="0.3">
      <c r="A69" s="5"/>
      <c r="B69" s="80"/>
      <c r="C69" s="7"/>
      <c r="D69" s="80"/>
      <c r="E69" s="80"/>
      <c r="F69" s="80"/>
      <c r="G69"/>
      <c r="H69" s="80"/>
      <c r="I69" s="6"/>
      <c r="J69" s="6"/>
    </row>
    <row r="70" spans="1:10" ht="21" thickTop="1" x14ac:dyDescent="0.35">
      <c r="A70" s="5"/>
      <c r="B70" s="80"/>
      <c r="C70" s="7"/>
      <c r="D70" s="80"/>
      <c r="E70" s="112" t="s">
        <v>111</v>
      </c>
      <c r="F70" s="112"/>
      <c r="G70" s="134">
        <f>SUM(G7:G68)</f>
        <v>0</v>
      </c>
      <c r="H70" s="80"/>
      <c r="I70" s="6"/>
      <c r="J70" s="6"/>
    </row>
    <row r="71" spans="1:10" ht="20.25" x14ac:dyDescent="0.35">
      <c r="A71" s="5"/>
      <c r="B71" s="168" t="s">
        <v>200</v>
      </c>
      <c r="C71" s="7"/>
      <c r="D71" s="80"/>
      <c r="E71" s="113"/>
      <c r="F71" s="113"/>
      <c r="G71" s="114"/>
      <c r="H71" s="80"/>
      <c r="I71" s="6"/>
      <c r="J71" s="6"/>
    </row>
    <row r="72" spans="1:10" x14ac:dyDescent="0.25">
      <c r="A72" s="5"/>
      <c r="B72"/>
      <c r="C72" s="7"/>
      <c r="D72" s="80"/>
      <c r="E72" s="80"/>
      <c r="F72" s="80"/>
      <c r="G72" s="80"/>
      <c r="H72" s="80"/>
      <c r="I72" s="6"/>
      <c r="J72" s="6"/>
    </row>
    <row r="73" spans="1:10" ht="15.75" thickBot="1" x14ac:dyDescent="0.3">
      <c r="A73" s="5"/>
      <c r="B73" s="93" t="s">
        <v>147</v>
      </c>
      <c r="C73" s="7"/>
      <c r="D73" s="80"/>
      <c r="E73" s="80"/>
      <c r="F73" s="80"/>
      <c r="G73" s="80"/>
      <c r="H73" s="93" t="s">
        <v>146</v>
      </c>
      <c r="I73" s="6"/>
      <c r="J73" s="6"/>
    </row>
    <row r="74" spans="1:10" x14ac:dyDescent="0.25">
      <c r="A74" s="5"/>
      <c r="B74" s="80"/>
      <c r="C74" s="7"/>
      <c r="D74" s="80"/>
      <c r="E74" s="80"/>
      <c r="F74" s="80"/>
      <c r="G74" s="80"/>
      <c r="H74" s="80"/>
      <c r="I74" s="6"/>
      <c r="J74" s="6"/>
    </row>
    <row r="75" spans="1:10" x14ac:dyDescent="0.25">
      <c r="A75" s="5"/>
      <c r="B75" s="80"/>
      <c r="C75" s="7"/>
      <c r="D75" s="80"/>
      <c r="E75" s="80"/>
      <c r="F75" s="80"/>
      <c r="G75" s="80"/>
      <c r="H75" s="80"/>
      <c r="I75" s="6"/>
      <c r="J75" s="6"/>
    </row>
    <row r="76" spans="1:10" x14ac:dyDescent="0.25">
      <c r="A76" s="5"/>
      <c r="B76" s="80"/>
      <c r="C76" s="7"/>
      <c r="D76" s="80"/>
      <c r="E76" s="80"/>
      <c r="F76" s="80"/>
      <c r="G76" s="80"/>
      <c r="H76" s="80"/>
      <c r="I76" s="6"/>
      <c r="J76" s="6"/>
    </row>
    <row r="77" spans="1:10" x14ac:dyDescent="0.25">
      <c r="A77" s="5"/>
      <c r="B77" s="80"/>
      <c r="C77" s="7"/>
      <c r="D77" s="80"/>
      <c r="E77" s="80"/>
      <c r="F77" s="80"/>
      <c r="G77" s="80"/>
      <c r="H77" s="80"/>
      <c r="I77" s="6"/>
      <c r="J77" s="6"/>
    </row>
    <row r="78" spans="1:10" x14ac:dyDescent="0.25">
      <c r="A78" s="5"/>
      <c r="B78" s="80"/>
      <c r="C78" s="7"/>
      <c r="D78" s="80"/>
      <c r="E78" s="80"/>
      <c r="F78" s="80"/>
      <c r="G78" s="80"/>
      <c r="H78" s="80"/>
      <c r="I78" s="6"/>
      <c r="J78" s="6"/>
    </row>
    <row r="79" spans="1:10" x14ac:dyDescent="0.25">
      <c r="A79" s="5"/>
      <c r="B79" s="80"/>
      <c r="C79" s="7"/>
      <c r="D79" s="80"/>
      <c r="E79" s="80"/>
      <c r="F79" s="80"/>
      <c r="G79" s="80"/>
      <c r="H79" s="80"/>
      <c r="I79" s="6"/>
      <c r="J79" s="6"/>
    </row>
    <row r="80" spans="1:10" x14ac:dyDescent="0.25">
      <c r="A80" s="5"/>
      <c r="B80" s="80"/>
      <c r="C80" s="7"/>
      <c r="D80" s="80"/>
      <c r="E80" s="80"/>
      <c r="F80" s="80"/>
      <c r="G80" s="80"/>
      <c r="H80" s="80"/>
      <c r="I80" s="6"/>
      <c r="J80" s="6"/>
    </row>
    <row r="81" spans="1:10" x14ac:dyDescent="0.25">
      <c r="A81" s="5"/>
      <c r="B81" s="80"/>
      <c r="C81" s="7"/>
      <c r="D81" s="80"/>
      <c r="E81" s="80"/>
      <c r="F81" s="80"/>
      <c r="G81" s="80"/>
      <c r="H81" s="80"/>
      <c r="I81" s="6"/>
      <c r="J81" s="6"/>
    </row>
    <row r="82" spans="1:10" x14ac:dyDescent="0.25">
      <c r="A82" s="5"/>
      <c r="B82" s="80"/>
      <c r="C82" s="7"/>
      <c r="D82" s="80"/>
      <c r="E82" s="80"/>
      <c r="F82" s="80"/>
      <c r="G82" s="80"/>
      <c r="H82" s="80"/>
      <c r="I82" s="6"/>
      <c r="J82" s="6"/>
    </row>
    <row r="83" spans="1:10" x14ac:dyDescent="0.25">
      <c r="A83" s="5"/>
      <c r="B83" s="80"/>
      <c r="C83" s="7"/>
      <c r="D83" s="80"/>
      <c r="E83" s="80"/>
      <c r="F83" s="80"/>
      <c r="G83" s="80"/>
      <c r="H83" s="80"/>
      <c r="I83" s="6"/>
      <c r="J83" s="6"/>
    </row>
    <row r="84" spans="1:10" x14ac:dyDescent="0.25">
      <c r="A84" s="5"/>
      <c r="B84" s="80"/>
      <c r="C84" s="7"/>
      <c r="D84" s="80"/>
      <c r="E84" s="80"/>
      <c r="F84" s="80"/>
      <c r="G84" s="80"/>
      <c r="H84" s="80"/>
      <c r="I84" s="6"/>
      <c r="J84" s="6"/>
    </row>
    <row r="85" spans="1:10" x14ac:dyDescent="0.25">
      <c r="A85" s="5"/>
      <c r="B85" s="80"/>
      <c r="C85" s="7"/>
      <c r="D85" s="80"/>
      <c r="E85" s="80"/>
      <c r="F85" s="80"/>
      <c r="G85" s="80"/>
      <c r="H85" s="80"/>
      <c r="I85" s="6"/>
      <c r="J85" s="6"/>
    </row>
    <row r="86" spans="1:10" x14ac:dyDescent="0.25">
      <c r="A86" s="5"/>
      <c r="B86" s="80"/>
      <c r="C86" s="7"/>
      <c r="D86" s="80"/>
      <c r="E86" s="80"/>
      <c r="F86" s="80"/>
      <c r="G86" s="80"/>
      <c r="H86" s="80"/>
      <c r="I86" s="6"/>
      <c r="J86" s="6"/>
    </row>
    <row r="87" spans="1:10" x14ac:dyDescent="0.25">
      <c r="A87" s="5"/>
      <c r="B87" s="80"/>
      <c r="C87" s="7"/>
      <c r="D87" s="80"/>
      <c r="E87" s="80"/>
      <c r="F87" s="80"/>
      <c r="G87" s="80"/>
      <c r="H87" s="80"/>
      <c r="I87" s="6"/>
      <c r="J87" s="6"/>
    </row>
    <row r="88" spans="1:10" x14ac:dyDescent="0.25">
      <c r="A88" s="5"/>
      <c r="B88" s="80"/>
      <c r="C88" s="7"/>
      <c r="D88" s="80"/>
      <c r="E88" s="80"/>
      <c r="F88" s="80"/>
      <c r="G88" s="80"/>
      <c r="H88" s="80"/>
      <c r="I88" s="6"/>
      <c r="J88" s="6"/>
    </row>
    <row r="89" spans="1:10" x14ac:dyDescent="0.25">
      <c r="A89" s="5"/>
      <c r="B89" s="80"/>
      <c r="C89" s="7"/>
      <c r="D89" s="80"/>
      <c r="E89" s="80"/>
      <c r="F89" s="80"/>
      <c r="G89" s="80"/>
      <c r="H89" s="80"/>
      <c r="I89" s="6"/>
      <c r="J89" s="6"/>
    </row>
    <row r="90" spans="1:10" x14ac:dyDescent="0.25">
      <c r="A90" s="5"/>
      <c r="B90" s="80"/>
      <c r="C90" s="7"/>
      <c r="D90" s="80"/>
      <c r="E90" s="80"/>
      <c r="F90" s="80"/>
      <c r="G90" s="80"/>
      <c r="H90" s="80"/>
      <c r="I90" s="6"/>
      <c r="J90" s="6"/>
    </row>
    <row r="91" spans="1:10" x14ac:dyDescent="0.25">
      <c r="A91" s="5"/>
      <c r="B91" s="80"/>
      <c r="C91" s="7"/>
      <c r="D91" s="80"/>
      <c r="E91" s="80"/>
      <c r="F91" s="80"/>
      <c r="G91" s="80"/>
      <c r="H91" s="80"/>
      <c r="I91" s="6"/>
      <c r="J91" s="6"/>
    </row>
    <row r="92" spans="1:10" x14ac:dyDescent="0.25">
      <c r="A92" s="5"/>
      <c r="B92" s="80"/>
      <c r="C92" s="7"/>
      <c r="D92" s="80"/>
      <c r="E92" s="80"/>
      <c r="F92" s="80"/>
      <c r="G92" s="80"/>
      <c r="H92" s="80"/>
      <c r="I92" s="6"/>
      <c r="J92" s="6"/>
    </row>
    <row r="93" spans="1:10" x14ac:dyDescent="0.25">
      <c r="A93" s="5"/>
      <c r="B93" s="80"/>
      <c r="C93" s="7"/>
      <c r="D93" s="80"/>
      <c r="E93" s="80"/>
      <c r="F93" s="80"/>
      <c r="G93" s="80"/>
      <c r="H93" s="80"/>
      <c r="I93" s="6"/>
      <c r="J93" s="6"/>
    </row>
    <row r="94" spans="1:10" x14ac:dyDescent="0.25">
      <c r="A94" s="5"/>
      <c r="B94" s="80"/>
      <c r="C94" s="7"/>
      <c r="D94" s="80"/>
      <c r="E94" s="80"/>
      <c r="F94" s="80"/>
      <c r="G94" s="80"/>
      <c r="H94" s="80"/>
      <c r="I94" s="6"/>
      <c r="J94" s="6"/>
    </row>
    <row r="95" spans="1:10" x14ac:dyDescent="0.25">
      <c r="A95" s="5"/>
      <c r="B95" s="80"/>
      <c r="C95" s="7"/>
      <c r="D95" s="80"/>
      <c r="E95" s="80"/>
      <c r="F95" s="80"/>
      <c r="G95" s="80"/>
      <c r="H95" s="80"/>
      <c r="I95" s="6"/>
      <c r="J95" s="6"/>
    </row>
    <row r="96" spans="1:10" x14ac:dyDescent="0.25">
      <c r="A96" s="5"/>
      <c r="B96" s="80"/>
      <c r="C96" s="7"/>
      <c r="D96" s="80"/>
      <c r="E96" s="80"/>
      <c r="F96" s="80"/>
      <c r="G96" s="80"/>
      <c r="H96" s="80"/>
      <c r="I96" s="6"/>
      <c r="J96" s="6"/>
    </row>
    <row r="97" spans="1:10" x14ac:dyDescent="0.25">
      <c r="A97" s="5"/>
      <c r="B97" s="80"/>
      <c r="C97" s="7"/>
      <c r="D97" s="80"/>
      <c r="E97" s="80"/>
      <c r="F97" s="80"/>
      <c r="G97" s="80"/>
      <c r="H97" s="80"/>
      <c r="I97" s="6"/>
      <c r="J97" s="6"/>
    </row>
    <row r="98" spans="1:10" x14ac:dyDescent="0.25">
      <c r="A98" s="5"/>
      <c r="B98" s="80"/>
      <c r="C98" s="7"/>
      <c r="D98" s="80"/>
      <c r="E98" s="80"/>
      <c r="F98" s="80"/>
      <c r="G98" s="80"/>
      <c r="H98" s="80"/>
      <c r="I98" s="6"/>
      <c r="J98" s="6"/>
    </row>
    <row r="99" spans="1:10" x14ac:dyDescent="0.25">
      <c r="A99" s="5"/>
      <c r="B99" s="80"/>
      <c r="C99" s="7"/>
      <c r="D99" s="80"/>
      <c r="E99" s="80"/>
      <c r="F99" s="80"/>
      <c r="G99" s="80"/>
      <c r="H99" s="80"/>
      <c r="I99" s="6"/>
      <c r="J99" s="6"/>
    </row>
    <row r="100" spans="1:10" x14ac:dyDescent="0.25">
      <c r="A100" s="5"/>
      <c r="B100" s="80"/>
      <c r="C100" s="7"/>
      <c r="D100" s="80"/>
      <c r="E100" s="80"/>
      <c r="F100" s="80"/>
      <c r="G100" s="80"/>
      <c r="H100" s="80"/>
      <c r="I100" s="6"/>
      <c r="J100" s="6"/>
    </row>
    <row r="101" spans="1:10" x14ac:dyDescent="0.25">
      <c r="A101" s="5"/>
      <c r="B101" s="80"/>
      <c r="C101" s="7"/>
      <c r="D101" s="80"/>
      <c r="E101" s="80"/>
      <c r="F101" s="80"/>
      <c r="G101" s="80"/>
      <c r="H101" s="80"/>
      <c r="I101" s="6"/>
      <c r="J101" s="6"/>
    </row>
    <row r="102" spans="1:10" x14ac:dyDescent="0.25">
      <c r="A102" s="5"/>
      <c r="B102" s="80"/>
      <c r="C102" s="7"/>
      <c r="D102" s="80"/>
      <c r="E102" s="80"/>
      <c r="F102" s="80"/>
      <c r="G102" s="80"/>
      <c r="H102" s="80"/>
      <c r="I102" s="6"/>
      <c r="J102" s="6"/>
    </row>
    <row r="103" spans="1:10" x14ac:dyDescent="0.25">
      <c r="A103" s="5"/>
      <c r="B103" s="80"/>
      <c r="C103" s="7"/>
      <c r="D103" s="80"/>
      <c r="E103" s="80"/>
      <c r="F103" s="80"/>
      <c r="G103" s="80"/>
      <c r="H103" s="80"/>
      <c r="I103" s="6"/>
      <c r="J103" s="6"/>
    </row>
    <row r="104" spans="1:10" x14ac:dyDescent="0.25">
      <c r="A104" s="5"/>
      <c r="B104" s="80"/>
      <c r="C104" s="7"/>
      <c r="D104" s="80"/>
      <c r="E104" s="80"/>
      <c r="F104" s="80"/>
      <c r="G104" s="80"/>
      <c r="H104" s="80"/>
      <c r="I104" s="6"/>
      <c r="J104" s="6"/>
    </row>
    <row r="105" spans="1:10" x14ac:dyDescent="0.25">
      <c r="A105" s="5"/>
      <c r="B105" s="80"/>
      <c r="C105" s="7"/>
      <c r="D105" s="80"/>
      <c r="E105" s="80"/>
      <c r="F105" s="80"/>
      <c r="G105" s="80"/>
      <c r="H105" s="80"/>
      <c r="I105" s="6"/>
      <c r="J105" s="6"/>
    </row>
    <row r="106" spans="1:10" x14ac:dyDescent="0.25">
      <c r="A106" s="5"/>
      <c r="B106" s="80"/>
      <c r="C106" s="7"/>
      <c r="D106" s="80"/>
      <c r="E106" s="80"/>
      <c r="F106" s="80"/>
      <c r="G106" s="80"/>
      <c r="H106" s="80"/>
      <c r="I106" s="6"/>
      <c r="J106" s="6"/>
    </row>
    <row r="107" spans="1:10" x14ac:dyDescent="0.25">
      <c r="A107" s="5"/>
      <c r="B107" s="80"/>
      <c r="C107" s="7"/>
      <c r="D107" s="80"/>
      <c r="E107" s="80"/>
      <c r="F107" s="80"/>
      <c r="G107" s="80"/>
      <c r="H107" s="80"/>
      <c r="I107" s="6"/>
      <c r="J107" s="6"/>
    </row>
    <row r="108" spans="1:10" x14ac:dyDescent="0.25">
      <c r="A108" s="5"/>
      <c r="B108" s="80"/>
      <c r="C108" s="7"/>
      <c r="D108" s="80"/>
      <c r="E108" s="80"/>
      <c r="F108" s="80"/>
      <c r="G108" s="80"/>
      <c r="H108" s="80"/>
      <c r="I108" s="6"/>
      <c r="J108" s="6"/>
    </row>
    <row r="109" spans="1:10" x14ac:dyDescent="0.25">
      <c r="A109" s="5"/>
      <c r="B109" s="80"/>
      <c r="C109" s="7"/>
      <c r="D109" s="80"/>
      <c r="E109" s="80"/>
      <c r="F109" s="80"/>
      <c r="G109" s="80"/>
      <c r="H109" s="80"/>
      <c r="I109" s="6"/>
      <c r="J109" s="6"/>
    </row>
    <row r="110" spans="1:10" x14ac:dyDescent="0.25">
      <c r="A110" s="5"/>
      <c r="B110" s="80"/>
      <c r="C110" s="7"/>
      <c r="D110" s="80"/>
      <c r="E110" s="80"/>
      <c r="F110" s="80"/>
      <c r="G110" s="80"/>
      <c r="H110" s="80"/>
      <c r="I110" s="6"/>
      <c r="J110" s="6"/>
    </row>
    <row r="111" spans="1:10" x14ac:dyDescent="0.25">
      <c r="A111" s="5"/>
      <c r="B111" s="80"/>
      <c r="C111" s="7"/>
      <c r="D111" s="80"/>
      <c r="E111" s="80"/>
      <c r="F111" s="80"/>
      <c r="G111" s="80"/>
      <c r="H111" s="80"/>
      <c r="I111" s="6"/>
      <c r="J111" s="6"/>
    </row>
    <row r="112" spans="1:10" x14ac:dyDescent="0.25">
      <c r="A112" s="5"/>
      <c r="B112" s="80"/>
      <c r="C112" s="7"/>
      <c r="D112" s="80"/>
      <c r="E112" s="80"/>
      <c r="F112" s="80"/>
      <c r="G112" s="80"/>
      <c r="H112" s="80"/>
      <c r="I112" s="6"/>
      <c r="J112" s="6"/>
    </row>
    <row r="113" spans="1:10" x14ac:dyDescent="0.25">
      <c r="A113" s="5"/>
      <c r="B113" s="80"/>
      <c r="C113" s="7"/>
      <c r="D113" s="80"/>
      <c r="E113" s="80"/>
      <c r="F113" s="80"/>
      <c r="G113" s="80"/>
      <c r="H113" s="80"/>
      <c r="I113" s="6"/>
      <c r="J113" s="6"/>
    </row>
    <row r="114" spans="1:10" x14ac:dyDescent="0.25">
      <c r="A114" s="5"/>
      <c r="B114" s="80"/>
      <c r="C114" s="7"/>
      <c r="D114" s="80"/>
      <c r="E114" s="80"/>
      <c r="F114" s="80"/>
      <c r="G114" s="80"/>
      <c r="H114" s="80"/>
      <c r="I114" s="6"/>
      <c r="J114" s="6"/>
    </row>
    <row r="115" spans="1:10" x14ac:dyDescent="0.25">
      <c r="A115" s="5"/>
      <c r="B115" s="80"/>
      <c r="C115" s="7"/>
      <c r="D115" s="80"/>
      <c r="E115" s="80"/>
      <c r="F115" s="80"/>
      <c r="G115" s="80"/>
      <c r="H115" s="80"/>
      <c r="I115" s="6"/>
      <c r="J115" s="6"/>
    </row>
    <row r="116" spans="1:10" x14ac:dyDescent="0.25">
      <c r="A116" s="5"/>
      <c r="B116" s="80"/>
      <c r="C116" s="7"/>
      <c r="D116" s="80"/>
      <c r="E116" s="80"/>
      <c r="F116" s="80"/>
      <c r="G116" s="80"/>
      <c r="H116" s="80"/>
      <c r="I116" s="6"/>
      <c r="J116" s="6"/>
    </row>
    <row r="117" spans="1:10" x14ac:dyDescent="0.25">
      <c r="A117" s="5"/>
      <c r="B117" s="80"/>
      <c r="C117" s="7"/>
      <c r="D117" s="80"/>
      <c r="E117" s="80"/>
      <c r="F117" s="80"/>
      <c r="G117" s="80"/>
      <c r="H117" s="80"/>
      <c r="I117" s="6"/>
      <c r="J117" s="6"/>
    </row>
    <row r="118" spans="1:10" x14ac:dyDescent="0.25">
      <c r="A118" s="5"/>
      <c r="B118" s="80"/>
      <c r="C118" s="7"/>
      <c r="D118" s="80"/>
      <c r="E118" s="80"/>
      <c r="F118" s="80"/>
      <c r="G118" s="80"/>
      <c r="H118" s="80"/>
      <c r="I118" s="6"/>
      <c r="J118" s="6"/>
    </row>
    <row r="119" spans="1:10" x14ac:dyDescent="0.25">
      <c r="A119" s="5"/>
      <c r="B119" s="80"/>
      <c r="C119" s="7"/>
      <c r="D119" s="80"/>
      <c r="E119" s="80"/>
      <c r="F119" s="80"/>
      <c r="G119" s="80"/>
      <c r="H119" s="80"/>
      <c r="I119" s="6"/>
      <c r="J119" s="6"/>
    </row>
    <row r="120" spans="1:10" x14ac:dyDescent="0.25">
      <c r="A120" s="5"/>
      <c r="B120" s="80"/>
      <c r="C120" s="7"/>
      <c r="D120" s="80"/>
      <c r="E120" s="80"/>
      <c r="F120" s="80"/>
      <c r="G120" s="80"/>
      <c r="H120" s="80"/>
      <c r="I120" s="6"/>
      <c r="J120" s="6"/>
    </row>
    <row r="121" spans="1:10" x14ac:dyDescent="0.25">
      <c r="A121" s="5"/>
      <c r="B121" s="80"/>
      <c r="C121" s="7"/>
      <c r="D121" s="80"/>
      <c r="E121" s="80"/>
      <c r="F121" s="80"/>
      <c r="G121" s="80"/>
      <c r="H121" s="80"/>
      <c r="I121" s="6"/>
      <c r="J121" s="6"/>
    </row>
    <row r="122" spans="1:10" x14ac:dyDescent="0.25">
      <c r="A122" s="5"/>
      <c r="B122" s="80"/>
      <c r="C122" s="7"/>
      <c r="D122" s="80"/>
      <c r="E122" s="80"/>
      <c r="F122" s="80"/>
      <c r="G122" s="80"/>
      <c r="H122" s="80"/>
      <c r="I122" s="6"/>
      <c r="J122" s="6"/>
    </row>
    <row r="123" spans="1:10" x14ac:dyDescent="0.25">
      <c r="A123" s="5"/>
      <c r="B123" s="80"/>
      <c r="C123" s="7"/>
      <c r="D123" s="80"/>
      <c r="E123" s="80"/>
      <c r="F123" s="80"/>
      <c r="G123" s="80"/>
      <c r="H123" s="80"/>
      <c r="I123" s="6"/>
      <c r="J123" s="6"/>
    </row>
    <row r="124" spans="1:10" x14ac:dyDescent="0.25">
      <c r="A124" s="5"/>
      <c r="B124" s="80"/>
      <c r="C124" s="7"/>
      <c r="D124" s="80"/>
      <c r="E124" s="80"/>
      <c r="F124" s="80"/>
      <c r="G124" s="80"/>
      <c r="H124" s="80"/>
      <c r="I124" s="6"/>
      <c r="J124" s="6"/>
    </row>
    <row r="125" spans="1:10" x14ac:dyDescent="0.25">
      <c r="A125" s="5"/>
      <c r="B125" s="80"/>
      <c r="C125" s="7"/>
      <c r="D125" s="80"/>
      <c r="E125" s="80"/>
      <c r="F125" s="80"/>
      <c r="G125" s="80"/>
      <c r="H125" s="80"/>
      <c r="I125" s="6"/>
      <c r="J125" s="6"/>
    </row>
    <row r="126" spans="1:10" x14ac:dyDescent="0.25">
      <c r="A126" s="5"/>
      <c r="B126" s="80"/>
      <c r="C126" s="7"/>
      <c r="D126" s="80"/>
      <c r="E126" s="80"/>
      <c r="F126" s="80"/>
      <c r="G126" s="80"/>
      <c r="H126" s="80"/>
      <c r="I126" s="6"/>
      <c r="J126" s="6"/>
    </row>
    <row r="127" spans="1:10" x14ac:dyDescent="0.25">
      <c r="A127" s="5"/>
      <c r="B127" s="80"/>
      <c r="C127" s="7"/>
      <c r="D127" s="80"/>
      <c r="E127" s="80"/>
      <c r="F127" s="80"/>
      <c r="G127" s="80"/>
      <c r="H127" s="80"/>
      <c r="I127" s="6"/>
      <c r="J127" s="6"/>
    </row>
    <row r="128" spans="1:10" x14ac:dyDescent="0.25">
      <c r="A128" s="5"/>
      <c r="B128" s="80"/>
      <c r="C128" s="7"/>
      <c r="D128" s="80"/>
      <c r="E128" s="80"/>
      <c r="F128" s="80"/>
      <c r="G128" s="80"/>
      <c r="H128" s="80"/>
      <c r="I128" s="6"/>
      <c r="J128" s="6"/>
    </row>
    <row r="129" spans="1:10" x14ac:dyDescent="0.25">
      <c r="A129" s="5"/>
      <c r="B129" s="80"/>
      <c r="C129" s="7"/>
      <c r="D129" s="80"/>
      <c r="E129" s="80"/>
      <c r="F129" s="80"/>
      <c r="G129" s="80"/>
      <c r="H129" s="80"/>
      <c r="I129" s="6"/>
      <c r="J129" s="6"/>
    </row>
    <row r="130" spans="1:10" x14ac:dyDescent="0.25">
      <c r="A130" s="5"/>
      <c r="B130" s="80"/>
      <c r="C130" s="7"/>
      <c r="D130" s="80"/>
      <c r="E130" s="80"/>
      <c r="F130" s="80"/>
      <c r="G130" s="80"/>
      <c r="H130" s="80"/>
      <c r="I130" s="6"/>
      <c r="J130" s="6"/>
    </row>
    <row r="131" spans="1:10" x14ac:dyDescent="0.25">
      <c r="A131" s="5"/>
      <c r="B131" s="80"/>
      <c r="C131" s="7"/>
      <c r="D131" s="80"/>
      <c r="E131" s="80"/>
      <c r="F131" s="80"/>
      <c r="G131" s="80"/>
      <c r="H131" s="80"/>
      <c r="I131" s="6"/>
      <c r="J131" s="6"/>
    </row>
    <row r="132" spans="1:10" x14ac:dyDescent="0.25">
      <c r="A132" s="5"/>
      <c r="B132" s="80"/>
      <c r="C132" s="7"/>
      <c r="D132" s="80"/>
      <c r="E132" s="80"/>
      <c r="F132" s="80"/>
      <c r="G132" s="80"/>
      <c r="H132" s="80"/>
      <c r="I132" s="6"/>
      <c r="J132" s="6"/>
    </row>
    <row r="133" spans="1:10" x14ac:dyDescent="0.25">
      <c r="A133" s="5"/>
      <c r="B133" s="80"/>
      <c r="C133" s="7"/>
      <c r="D133" s="80"/>
      <c r="E133" s="80"/>
      <c r="F133" s="80"/>
      <c r="G133" s="80"/>
      <c r="H133" s="80"/>
      <c r="I133" s="6"/>
      <c r="J133" s="6"/>
    </row>
    <row r="134" spans="1:10" x14ac:dyDescent="0.25">
      <c r="A134" s="5"/>
      <c r="B134" s="80"/>
      <c r="C134" s="7"/>
      <c r="D134" s="80"/>
      <c r="E134" s="80"/>
      <c r="F134" s="80"/>
      <c r="G134" s="80"/>
      <c r="H134" s="80"/>
      <c r="I134" s="6"/>
      <c r="J134" s="6"/>
    </row>
    <row r="135" spans="1:10" x14ac:dyDescent="0.25">
      <c r="A135" s="5"/>
      <c r="B135" s="80"/>
      <c r="C135" s="7"/>
      <c r="D135" s="80"/>
      <c r="E135" s="80"/>
      <c r="F135" s="80"/>
      <c r="G135" s="80"/>
      <c r="H135" s="80"/>
      <c r="I135" s="6"/>
      <c r="J135" s="6"/>
    </row>
    <row r="136" spans="1:10" x14ac:dyDescent="0.25">
      <c r="A136" s="5"/>
      <c r="B136" s="80"/>
      <c r="C136" s="7"/>
      <c r="D136" s="80"/>
      <c r="E136" s="80"/>
      <c r="F136" s="80"/>
      <c r="G136" s="80"/>
      <c r="H136" s="80"/>
      <c r="I136" s="6"/>
      <c r="J136" s="6"/>
    </row>
    <row r="137" spans="1:10" x14ac:dyDescent="0.25">
      <c r="A137" s="5"/>
      <c r="B137" s="80"/>
      <c r="C137" s="7"/>
      <c r="D137" s="80"/>
      <c r="E137" s="80"/>
      <c r="F137" s="80"/>
      <c r="G137" s="80"/>
      <c r="H137" s="80"/>
      <c r="I137" s="6"/>
      <c r="J137" s="6"/>
    </row>
    <row r="138" spans="1:10" x14ac:dyDescent="0.25">
      <c r="A138" s="5"/>
      <c r="B138" s="80"/>
      <c r="C138" s="7"/>
      <c r="D138" s="80"/>
      <c r="E138" s="80"/>
      <c r="F138" s="80"/>
      <c r="G138" s="80"/>
      <c r="H138" s="80"/>
      <c r="I138" s="6"/>
      <c r="J138" s="6"/>
    </row>
    <row r="139" spans="1:10" x14ac:dyDescent="0.25">
      <c r="A139" s="5"/>
      <c r="B139" s="80"/>
      <c r="C139" s="7"/>
      <c r="D139" s="80"/>
      <c r="E139" s="80"/>
      <c r="F139" s="80"/>
      <c r="G139" s="80"/>
      <c r="H139" s="80"/>
      <c r="I139" s="6"/>
      <c r="J139" s="6"/>
    </row>
    <row r="140" spans="1:10" x14ac:dyDescent="0.25">
      <c r="A140" s="5"/>
      <c r="B140" s="80"/>
      <c r="C140" s="7"/>
      <c r="D140" s="80"/>
      <c r="E140" s="80"/>
      <c r="F140" s="80"/>
      <c r="G140" s="80"/>
      <c r="H140" s="80"/>
      <c r="I140" s="6"/>
      <c r="J140" s="6"/>
    </row>
    <row r="141" spans="1:10" x14ac:dyDescent="0.25">
      <c r="A141" s="5"/>
      <c r="B141" s="80"/>
      <c r="C141" s="7"/>
      <c r="D141" s="80"/>
      <c r="E141" s="80"/>
      <c r="F141" s="80"/>
      <c r="G141" s="80"/>
      <c r="H141" s="80"/>
      <c r="I141" s="6"/>
      <c r="J141" s="6"/>
    </row>
    <row r="142" spans="1:10" x14ac:dyDescent="0.25">
      <c r="A142" s="5"/>
      <c r="B142" s="80"/>
      <c r="C142" s="7"/>
      <c r="D142" s="80"/>
      <c r="E142" s="80"/>
      <c r="F142" s="80"/>
      <c r="G142" s="80"/>
      <c r="H142" s="80"/>
      <c r="I142" s="6"/>
      <c r="J142" s="6"/>
    </row>
    <row r="143" spans="1:10" x14ac:dyDescent="0.25">
      <c r="A143" s="5"/>
      <c r="B143" s="80"/>
      <c r="C143" s="7"/>
      <c r="D143" s="80"/>
      <c r="E143" s="80"/>
      <c r="F143" s="80"/>
      <c r="G143" s="80"/>
      <c r="H143" s="80"/>
      <c r="I143" s="6"/>
      <c r="J143" s="6"/>
    </row>
    <row r="144" spans="1:10" x14ac:dyDescent="0.25">
      <c r="A144" s="5"/>
      <c r="B144" s="80"/>
      <c r="C144" s="7"/>
      <c r="D144" s="80"/>
      <c r="E144" s="80"/>
      <c r="F144" s="80"/>
      <c r="G144" s="80"/>
      <c r="H144" s="80"/>
      <c r="I144" s="6"/>
      <c r="J144" s="6"/>
    </row>
    <row r="145" spans="1:10" x14ac:dyDescent="0.25">
      <c r="A145" s="5"/>
      <c r="B145" s="80"/>
      <c r="C145" s="7"/>
      <c r="D145" s="80"/>
      <c r="E145" s="80"/>
      <c r="F145" s="80"/>
      <c r="G145" s="80"/>
      <c r="H145" s="80"/>
      <c r="I145" s="6"/>
      <c r="J145" s="6"/>
    </row>
    <row r="146" spans="1:10" x14ac:dyDescent="0.25">
      <c r="A146" s="5"/>
      <c r="B146" s="80"/>
      <c r="C146" s="7"/>
      <c r="D146" s="80"/>
      <c r="E146" s="80"/>
      <c r="F146" s="80"/>
      <c r="G146" s="80"/>
      <c r="H146" s="80"/>
      <c r="I146" s="6"/>
      <c r="J146" s="6"/>
    </row>
    <row r="147" spans="1:10" x14ac:dyDescent="0.25">
      <c r="A147" s="5"/>
      <c r="B147" s="80"/>
      <c r="C147" s="7"/>
      <c r="D147" s="80"/>
      <c r="E147" s="80"/>
      <c r="F147" s="80"/>
      <c r="G147" s="80"/>
      <c r="H147" s="80"/>
      <c r="I147" s="6"/>
      <c r="J147" s="6"/>
    </row>
    <row r="148" spans="1:10" x14ac:dyDescent="0.25">
      <c r="A148" s="5"/>
      <c r="B148" s="80"/>
      <c r="C148" s="7"/>
      <c r="D148" s="80"/>
      <c r="E148" s="80"/>
      <c r="F148" s="80"/>
      <c r="G148" s="80"/>
      <c r="H148" s="80"/>
      <c r="I148" s="6"/>
      <c r="J148" s="6"/>
    </row>
    <row r="149" spans="1:10" x14ac:dyDescent="0.25">
      <c r="A149" s="5"/>
      <c r="B149" s="80"/>
      <c r="C149" s="7"/>
      <c r="D149" s="80"/>
      <c r="E149" s="80"/>
      <c r="F149" s="80"/>
      <c r="G149" s="80"/>
      <c r="H149" s="80"/>
      <c r="I149" s="6"/>
      <c r="J149" s="6"/>
    </row>
    <row r="150" spans="1:10" x14ac:dyDescent="0.25">
      <c r="A150" s="5"/>
      <c r="B150" s="80"/>
      <c r="C150" s="7"/>
      <c r="D150" s="80"/>
      <c r="E150" s="80"/>
      <c r="F150" s="80"/>
      <c r="G150" s="80"/>
      <c r="H150" s="80"/>
      <c r="I150" s="6"/>
      <c r="J150" s="6"/>
    </row>
    <row r="151" spans="1:10" x14ac:dyDescent="0.25">
      <c r="A151" s="5"/>
      <c r="B151" s="80"/>
      <c r="C151" s="7"/>
      <c r="D151" s="80"/>
      <c r="E151" s="80"/>
      <c r="F151" s="80"/>
      <c r="G151" s="80"/>
      <c r="H151" s="80"/>
      <c r="I151" s="6"/>
      <c r="J151" s="6"/>
    </row>
    <row r="152" spans="1:10" x14ac:dyDescent="0.25">
      <c r="A152" s="5"/>
      <c r="B152" s="80"/>
      <c r="C152" s="7"/>
      <c r="D152" s="80"/>
      <c r="E152" s="80"/>
      <c r="F152" s="80"/>
      <c r="G152" s="80"/>
      <c r="H152" s="80"/>
      <c r="I152" s="6"/>
      <c r="J152" s="6"/>
    </row>
    <row r="153" spans="1:10" x14ac:dyDescent="0.25">
      <c r="A153" s="5"/>
      <c r="B153" s="80"/>
      <c r="C153" s="7"/>
      <c r="D153" s="80"/>
      <c r="E153" s="80"/>
      <c r="F153" s="80"/>
      <c r="G153" s="80"/>
      <c r="H153" s="80"/>
      <c r="I153" s="6"/>
      <c r="J153" s="6"/>
    </row>
    <row r="154" spans="1:10" x14ac:dyDescent="0.25">
      <c r="A154" s="5"/>
      <c r="B154" s="80"/>
      <c r="C154" s="7"/>
      <c r="D154" s="80"/>
      <c r="E154" s="80"/>
      <c r="F154" s="80"/>
      <c r="G154" s="80"/>
      <c r="H154" s="80"/>
      <c r="I154" s="6"/>
      <c r="J154" s="6"/>
    </row>
    <row r="155" spans="1:10" x14ac:dyDescent="0.25">
      <c r="A155" s="5"/>
      <c r="B155" s="80"/>
      <c r="C155" s="7"/>
      <c r="D155" s="80"/>
      <c r="E155" s="80"/>
      <c r="F155" s="80"/>
      <c r="G155" s="80"/>
      <c r="H155" s="80"/>
      <c r="I155" s="6"/>
      <c r="J155" s="6"/>
    </row>
    <row r="156" spans="1:10" x14ac:dyDescent="0.25">
      <c r="A156" s="5"/>
      <c r="B156" s="80"/>
      <c r="C156" s="7"/>
      <c r="D156" s="80"/>
      <c r="E156" s="80"/>
      <c r="F156" s="80"/>
      <c r="G156" s="80"/>
      <c r="H156" s="80"/>
      <c r="I156" s="6"/>
      <c r="J156" s="6"/>
    </row>
    <row r="157" spans="1:10" x14ac:dyDescent="0.25">
      <c r="A157" s="5"/>
      <c r="B157" s="80"/>
      <c r="C157" s="7"/>
      <c r="D157" s="80"/>
      <c r="E157" s="80"/>
      <c r="F157" s="80"/>
      <c r="G157" s="80"/>
      <c r="H157" s="80"/>
      <c r="I157" s="6"/>
      <c r="J157" s="6"/>
    </row>
    <row r="158" spans="1:10" x14ac:dyDescent="0.25">
      <c r="A158" s="5"/>
      <c r="B158" s="80"/>
      <c r="C158" s="7"/>
      <c r="D158" s="80"/>
      <c r="E158" s="80"/>
      <c r="F158" s="80"/>
      <c r="G158" s="80"/>
      <c r="H158" s="80"/>
      <c r="I158" s="6"/>
      <c r="J158" s="6"/>
    </row>
    <row r="159" spans="1:10" x14ac:dyDescent="0.25">
      <c r="A159" s="5"/>
      <c r="B159" s="80"/>
      <c r="C159" s="7"/>
      <c r="D159" s="80"/>
      <c r="E159" s="80"/>
      <c r="F159" s="80"/>
      <c r="G159" s="80"/>
      <c r="H159" s="80"/>
      <c r="I159" s="6"/>
      <c r="J159" s="6"/>
    </row>
    <row r="160" spans="1:10" x14ac:dyDescent="0.25">
      <c r="A160" s="5"/>
      <c r="B160" s="80"/>
      <c r="C160" s="7"/>
      <c r="D160" s="80"/>
      <c r="E160" s="80"/>
      <c r="F160" s="80"/>
      <c r="G160" s="80"/>
      <c r="H160" s="80"/>
      <c r="I160" s="6"/>
      <c r="J160" s="6"/>
    </row>
    <row r="161" spans="1:10" x14ac:dyDescent="0.25">
      <c r="A161" s="5"/>
      <c r="B161" s="80"/>
      <c r="C161" s="7"/>
      <c r="D161" s="80"/>
      <c r="E161" s="80"/>
      <c r="F161" s="80"/>
      <c r="G161" s="80"/>
      <c r="H161" s="80"/>
      <c r="I161" s="6"/>
      <c r="J161" s="6"/>
    </row>
    <row r="162" spans="1:10" x14ac:dyDescent="0.25">
      <c r="A162" s="5"/>
      <c r="B162" s="80"/>
      <c r="C162" s="7"/>
      <c r="D162" s="80"/>
      <c r="E162" s="80"/>
      <c r="F162" s="80"/>
      <c r="G162" s="80"/>
      <c r="H162" s="80"/>
      <c r="I162" s="6"/>
      <c r="J162" s="6"/>
    </row>
    <row r="163" spans="1:10" x14ac:dyDescent="0.25">
      <c r="A163" s="5"/>
      <c r="B163" s="80"/>
      <c r="C163" s="7"/>
      <c r="D163" s="80"/>
      <c r="E163" s="80"/>
      <c r="F163" s="80"/>
      <c r="G163" s="80"/>
      <c r="H163" s="80"/>
      <c r="I163" s="6"/>
      <c r="J163" s="6"/>
    </row>
    <row r="164" spans="1:10" x14ac:dyDescent="0.25">
      <c r="A164" s="5"/>
      <c r="B164" s="80"/>
      <c r="C164" s="7"/>
      <c r="D164" s="80"/>
      <c r="E164" s="80"/>
      <c r="F164" s="80"/>
      <c r="G164" s="80"/>
      <c r="H164" s="80"/>
      <c r="I164" s="6"/>
      <c r="J164" s="6"/>
    </row>
    <row r="165" spans="1:10" x14ac:dyDescent="0.25">
      <c r="A165" s="5"/>
      <c r="B165" s="80"/>
      <c r="C165" s="7"/>
      <c r="D165" s="80"/>
      <c r="E165" s="80"/>
      <c r="F165" s="80"/>
      <c r="G165" s="80"/>
      <c r="H165" s="80"/>
      <c r="I165" s="6"/>
      <c r="J165" s="6"/>
    </row>
    <row r="166" spans="1:10" x14ac:dyDescent="0.25">
      <c r="A166" s="5"/>
      <c r="B166" s="80"/>
      <c r="C166" s="7"/>
      <c r="D166" s="80"/>
      <c r="E166" s="80"/>
      <c r="F166" s="80"/>
      <c r="G166" s="80"/>
      <c r="H166" s="80"/>
      <c r="I166" s="6"/>
      <c r="J166" s="6"/>
    </row>
    <row r="167" spans="1:10" x14ac:dyDescent="0.25">
      <c r="A167" s="5"/>
      <c r="B167" s="80"/>
      <c r="C167" s="7"/>
      <c r="D167" s="80"/>
      <c r="E167" s="80"/>
      <c r="F167" s="80"/>
      <c r="G167" s="80"/>
      <c r="H167" s="80"/>
      <c r="I167" s="6"/>
      <c r="J167" s="6"/>
    </row>
    <row r="168" spans="1:10" x14ac:dyDescent="0.25">
      <c r="A168" s="5"/>
      <c r="B168" s="80"/>
      <c r="C168" s="7"/>
      <c r="D168" s="80"/>
      <c r="E168" s="80"/>
      <c r="F168" s="80"/>
      <c r="G168" s="80"/>
      <c r="H168" s="80"/>
      <c r="I168" s="6"/>
      <c r="J168" s="6"/>
    </row>
    <row r="169" spans="1:10" x14ac:dyDescent="0.25">
      <c r="A169" s="5"/>
      <c r="B169" s="80"/>
      <c r="C169" s="7"/>
      <c r="D169" s="80"/>
      <c r="E169" s="80"/>
      <c r="F169" s="80"/>
      <c r="G169" s="80"/>
      <c r="H169" s="80"/>
      <c r="I169" s="6"/>
      <c r="J169" s="6"/>
    </row>
    <row r="170" spans="1:10" x14ac:dyDescent="0.25">
      <c r="A170" s="5"/>
      <c r="B170" s="80"/>
      <c r="C170" s="7"/>
      <c r="D170" s="80"/>
      <c r="E170" s="80"/>
      <c r="F170" s="80"/>
      <c r="G170" s="80"/>
      <c r="H170" s="80"/>
      <c r="I170" s="6"/>
      <c r="J170" s="6"/>
    </row>
    <row r="171" spans="1:10" x14ac:dyDescent="0.25">
      <c r="A171" s="5"/>
      <c r="B171" s="80"/>
      <c r="C171" s="7"/>
      <c r="D171" s="80"/>
      <c r="E171" s="80"/>
      <c r="F171" s="80"/>
      <c r="G171" s="80"/>
      <c r="H171" s="80"/>
      <c r="I171" s="6"/>
      <c r="J171" s="6"/>
    </row>
    <row r="172" spans="1:10" x14ac:dyDescent="0.25">
      <c r="A172" s="5"/>
      <c r="B172" s="80"/>
      <c r="C172" s="7"/>
      <c r="D172" s="80"/>
      <c r="E172" s="80"/>
      <c r="F172" s="80"/>
      <c r="G172" s="80"/>
      <c r="H172" s="80"/>
      <c r="I172" s="6"/>
      <c r="J172" s="6"/>
    </row>
    <row r="173" spans="1:10" x14ac:dyDescent="0.25">
      <c r="A173" s="5"/>
      <c r="B173" s="80"/>
      <c r="C173" s="7"/>
      <c r="D173" s="80"/>
      <c r="E173" s="80"/>
      <c r="F173" s="80"/>
      <c r="G173" s="80"/>
      <c r="H173" s="80"/>
      <c r="I173" s="6"/>
      <c r="J173" s="6"/>
    </row>
    <row r="174" spans="1:10" x14ac:dyDescent="0.25">
      <c r="A174" s="5"/>
      <c r="B174" s="80"/>
      <c r="C174" s="7"/>
      <c r="D174" s="80"/>
      <c r="E174" s="80"/>
      <c r="F174" s="80"/>
      <c r="G174" s="80"/>
      <c r="H174" s="80"/>
      <c r="I174" s="6"/>
      <c r="J174" s="6"/>
    </row>
    <row r="175" spans="1:10" x14ac:dyDescent="0.25">
      <c r="A175" s="5"/>
      <c r="B175" s="80"/>
      <c r="C175" s="7"/>
      <c r="D175" s="80"/>
      <c r="E175" s="80"/>
      <c r="F175" s="80"/>
      <c r="G175" s="80"/>
      <c r="H175" s="80"/>
      <c r="I175" s="6"/>
      <c r="J175" s="6"/>
    </row>
    <row r="176" spans="1:10" x14ac:dyDescent="0.25">
      <c r="A176" s="5"/>
      <c r="B176" s="80"/>
      <c r="C176" s="7"/>
      <c r="D176" s="80"/>
      <c r="E176" s="80"/>
      <c r="F176" s="80"/>
      <c r="G176" s="80"/>
      <c r="H176" s="80"/>
      <c r="I176" s="6"/>
      <c r="J176" s="6"/>
    </row>
    <row r="177" spans="1:10" x14ac:dyDescent="0.25">
      <c r="A177" s="5"/>
      <c r="B177" s="80"/>
      <c r="C177" s="7"/>
      <c r="D177" s="80"/>
      <c r="E177" s="80"/>
      <c r="F177" s="80"/>
      <c r="G177" s="80"/>
      <c r="H177" s="80"/>
      <c r="I177" s="6"/>
      <c r="J177" s="6"/>
    </row>
    <row r="178" spans="1:10" x14ac:dyDescent="0.25">
      <c r="A178" s="5"/>
      <c r="B178" s="80"/>
      <c r="C178" s="7"/>
      <c r="D178" s="80"/>
      <c r="E178" s="80"/>
      <c r="F178" s="80"/>
      <c r="G178" s="80"/>
      <c r="H178" s="80"/>
      <c r="I178" s="6"/>
      <c r="J178" s="6"/>
    </row>
    <row r="179" spans="1:10" x14ac:dyDescent="0.25">
      <c r="A179" s="5"/>
      <c r="B179" s="80"/>
      <c r="C179" s="7"/>
      <c r="D179" s="80"/>
      <c r="E179" s="80"/>
      <c r="F179" s="80"/>
      <c r="G179" s="80"/>
      <c r="H179" s="80"/>
      <c r="I179" s="6"/>
      <c r="J179" s="6"/>
    </row>
    <row r="180" spans="1:10" x14ac:dyDescent="0.25">
      <c r="A180" s="5"/>
      <c r="B180" s="80"/>
      <c r="C180" s="7"/>
      <c r="D180" s="80"/>
      <c r="E180" s="80"/>
      <c r="F180" s="80"/>
      <c r="G180" s="80"/>
      <c r="H180" s="80"/>
      <c r="I180" s="6"/>
      <c r="J180" s="6"/>
    </row>
    <row r="181" spans="1:10" x14ac:dyDescent="0.25">
      <c r="A181" s="5"/>
      <c r="B181" s="80"/>
      <c r="C181" s="7"/>
      <c r="D181" s="80"/>
      <c r="E181" s="80"/>
      <c r="F181" s="80"/>
      <c r="G181" s="80"/>
      <c r="H181" s="80"/>
      <c r="I181" s="6"/>
      <c r="J181" s="6"/>
    </row>
    <row r="182" spans="1:10" x14ac:dyDescent="0.25">
      <c r="A182" s="5"/>
      <c r="B182" s="80"/>
      <c r="C182" s="7"/>
      <c r="D182" s="80"/>
      <c r="E182" s="80"/>
      <c r="F182" s="80"/>
      <c r="G182" s="80"/>
      <c r="H182" s="80"/>
      <c r="I182" s="6"/>
      <c r="J182" s="6"/>
    </row>
    <row r="183" spans="1:10" x14ac:dyDescent="0.25">
      <c r="A183" s="5"/>
      <c r="B183" s="80"/>
      <c r="C183" s="7"/>
      <c r="D183" s="80"/>
      <c r="E183" s="80"/>
      <c r="F183" s="80"/>
      <c r="G183" s="80"/>
      <c r="H183" s="80"/>
      <c r="I183" s="6"/>
      <c r="J183" s="6"/>
    </row>
    <row r="184" spans="1:10" x14ac:dyDescent="0.25">
      <c r="A184" s="5"/>
      <c r="B184" s="80"/>
      <c r="C184" s="7"/>
      <c r="D184" s="80"/>
      <c r="E184" s="80"/>
      <c r="F184" s="80"/>
      <c r="G184" s="80"/>
      <c r="H184" s="80"/>
      <c r="I184" s="6"/>
      <c r="J184" s="6"/>
    </row>
    <row r="185" spans="1:10" x14ac:dyDescent="0.25">
      <c r="A185" s="5"/>
      <c r="B185" s="80"/>
      <c r="C185" s="7"/>
      <c r="D185" s="80"/>
      <c r="E185" s="80"/>
      <c r="F185" s="80"/>
      <c r="G185" s="80"/>
      <c r="H185" s="80"/>
      <c r="I185" s="6"/>
      <c r="J185" s="6"/>
    </row>
    <row r="186" spans="1:10" x14ac:dyDescent="0.25">
      <c r="A186" s="5"/>
      <c r="B186" s="80"/>
      <c r="C186" s="7"/>
      <c r="D186" s="80"/>
      <c r="E186" s="80"/>
      <c r="F186" s="80"/>
      <c r="G186" s="80"/>
      <c r="H186" s="80"/>
      <c r="I186" s="6"/>
      <c r="J186" s="6"/>
    </row>
    <row r="187" spans="1:10" x14ac:dyDescent="0.25">
      <c r="A187" s="5"/>
      <c r="B187" s="80"/>
      <c r="C187" s="7"/>
      <c r="D187" s="80"/>
      <c r="E187" s="80"/>
      <c r="F187" s="80"/>
      <c r="G187" s="80"/>
      <c r="H187" s="80"/>
      <c r="I187" s="6"/>
      <c r="J187" s="6"/>
    </row>
    <row r="188" spans="1:10" x14ac:dyDescent="0.25">
      <c r="A188" s="5"/>
      <c r="B188" s="80"/>
      <c r="C188" s="7"/>
      <c r="D188" s="80"/>
      <c r="E188" s="80"/>
      <c r="F188" s="80"/>
      <c r="G188" s="80"/>
      <c r="H188" s="80"/>
      <c r="I188" s="6"/>
      <c r="J188" s="6"/>
    </row>
    <row r="189" spans="1:10" x14ac:dyDescent="0.25">
      <c r="A189" s="5"/>
      <c r="B189" s="80"/>
      <c r="C189" s="7"/>
      <c r="D189" s="80"/>
      <c r="E189" s="80"/>
      <c r="F189" s="80"/>
      <c r="G189" s="80"/>
      <c r="H189" s="80"/>
      <c r="I189" s="6"/>
      <c r="J189" s="6"/>
    </row>
    <row r="190" spans="1:10" x14ac:dyDescent="0.25">
      <c r="A190" s="5"/>
      <c r="B190" s="80"/>
      <c r="C190" s="7"/>
      <c r="D190" s="80"/>
      <c r="E190" s="80"/>
      <c r="F190" s="80"/>
      <c r="G190" s="80"/>
      <c r="H190" s="80"/>
      <c r="I190" s="6"/>
      <c r="J190" s="6"/>
    </row>
    <row r="191" spans="1:10" x14ac:dyDescent="0.25">
      <c r="A191" s="5"/>
      <c r="B191" s="80"/>
      <c r="C191" s="7"/>
      <c r="D191" s="80"/>
      <c r="E191" s="80"/>
      <c r="F191" s="80"/>
      <c r="G191" s="80"/>
      <c r="H191" s="80"/>
      <c r="I191" s="6"/>
      <c r="J191" s="6"/>
    </row>
    <row r="192" spans="1:10" x14ac:dyDescent="0.25">
      <c r="A192" s="5"/>
      <c r="B192" s="80"/>
      <c r="C192" s="7"/>
      <c r="D192" s="80"/>
      <c r="E192" s="80"/>
      <c r="F192" s="80"/>
      <c r="G192" s="80"/>
      <c r="H192" s="80"/>
      <c r="I192" s="6"/>
      <c r="J192" s="6"/>
    </row>
    <row r="193" spans="1:10" x14ac:dyDescent="0.25">
      <c r="A193" s="5"/>
      <c r="B193" s="80"/>
      <c r="C193" s="7"/>
      <c r="D193" s="80"/>
      <c r="E193" s="80"/>
      <c r="F193" s="80"/>
      <c r="G193" s="80"/>
      <c r="H193" s="80"/>
      <c r="I193" s="6"/>
      <c r="J193" s="6"/>
    </row>
    <row r="194" spans="1:10" x14ac:dyDescent="0.25">
      <c r="A194" s="5"/>
      <c r="B194" s="80"/>
      <c r="C194" s="7"/>
      <c r="D194" s="80"/>
      <c r="E194" s="80"/>
      <c r="F194" s="80"/>
      <c r="G194" s="80"/>
      <c r="H194" s="80"/>
      <c r="I194" s="6"/>
      <c r="J194" s="6"/>
    </row>
    <row r="195" spans="1:10" x14ac:dyDescent="0.25">
      <c r="A195" s="5"/>
      <c r="B195" s="80"/>
      <c r="C195" s="7"/>
      <c r="D195" s="80"/>
      <c r="E195" s="80"/>
      <c r="F195" s="80"/>
      <c r="G195" s="80"/>
      <c r="H195" s="80"/>
      <c r="I195" s="6"/>
      <c r="J195" s="6"/>
    </row>
    <row r="196" spans="1:10" x14ac:dyDescent="0.25">
      <c r="A196" s="5"/>
      <c r="B196" s="80"/>
      <c r="C196" s="7"/>
      <c r="D196" s="80"/>
      <c r="E196" s="80"/>
      <c r="F196" s="80"/>
      <c r="G196" s="80"/>
      <c r="H196" s="80"/>
      <c r="I196" s="6"/>
      <c r="J196" s="6"/>
    </row>
    <row r="197" spans="1:10" x14ac:dyDescent="0.25">
      <c r="A197" s="5"/>
      <c r="B197" s="80"/>
      <c r="C197" s="7"/>
      <c r="D197" s="80"/>
      <c r="E197" s="80"/>
      <c r="F197" s="80"/>
      <c r="G197" s="80"/>
      <c r="H197" s="80"/>
      <c r="I197" s="6"/>
      <c r="J197" s="6"/>
    </row>
    <row r="198" spans="1:10" x14ac:dyDescent="0.25">
      <c r="A198" s="5"/>
      <c r="B198" s="80"/>
      <c r="C198" s="7"/>
      <c r="D198" s="80"/>
      <c r="E198" s="80"/>
      <c r="F198" s="80"/>
      <c r="G198" s="80"/>
      <c r="H198" s="80"/>
      <c r="I198" s="6"/>
      <c r="J198" s="6"/>
    </row>
    <row r="199" spans="1:10" x14ac:dyDescent="0.25">
      <c r="A199" s="5"/>
      <c r="B199" s="80"/>
      <c r="C199" s="7"/>
      <c r="D199" s="80"/>
      <c r="E199" s="80"/>
      <c r="F199" s="80"/>
      <c r="G199" s="80"/>
      <c r="H199" s="80"/>
      <c r="I199" s="6"/>
      <c r="J199" s="6"/>
    </row>
    <row r="200" spans="1:10" x14ac:dyDescent="0.25">
      <c r="A200" s="5"/>
      <c r="B200" s="80"/>
      <c r="C200" s="7"/>
      <c r="D200" s="80"/>
      <c r="E200" s="80"/>
      <c r="F200" s="80"/>
      <c r="G200" s="80"/>
      <c r="H200" s="80"/>
      <c r="I200" s="6"/>
      <c r="J200" s="6"/>
    </row>
    <row r="201" spans="1:10" x14ac:dyDescent="0.25">
      <c r="A201" s="5"/>
      <c r="B201" s="80"/>
      <c r="C201" s="7"/>
      <c r="D201" s="80"/>
      <c r="E201" s="80"/>
      <c r="F201" s="80"/>
      <c r="G201" s="80"/>
      <c r="H201" s="80"/>
      <c r="I201" s="6"/>
      <c r="J201" s="6"/>
    </row>
    <row r="202" spans="1:10" x14ac:dyDescent="0.25">
      <c r="A202" s="5"/>
      <c r="B202" s="80"/>
      <c r="C202" s="7"/>
      <c r="D202" s="80"/>
      <c r="E202" s="80"/>
      <c r="F202" s="80"/>
      <c r="G202" s="80"/>
      <c r="H202" s="80"/>
      <c r="I202" s="6"/>
      <c r="J202" s="6"/>
    </row>
    <row r="203" spans="1:10" x14ac:dyDescent="0.25">
      <c r="A203" s="5"/>
      <c r="B203" s="80"/>
      <c r="C203" s="7"/>
      <c r="D203" s="80"/>
      <c r="E203" s="80"/>
      <c r="F203" s="80"/>
      <c r="G203" s="80"/>
      <c r="H203" s="80"/>
      <c r="I203" s="6"/>
      <c r="J203" s="6"/>
    </row>
    <row r="204" spans="1:10" x14ac:dyDescent="0.25">
      <c r="A204" s="5"/>
      <c r="B204" s="80"/>
      <c r="C204" s="7"/>
      <c r="D204" s="80"/>
      <c r="E204" s="80"/>
      <c r="F204" s="80"/>
      <c r="G204" s="80"/>
      <c r="H204" s="80"/>
      <c r="I204" s="6"/>
      <c r="J204" s="6"/>
    </row>
    <row r="205" spans="1:10" x14ac:dyDescent="0.25">
      <c r="A205" s="5"/>
      <c r="B205" s="80"/>
      <c r="C205" s="7"/>
      <c r="D205" s="80"/>
      <c r="E205" s="80"/>
      <c r="F205" s="80"/>
      <c r="G205" s="80"/>
      <c r="H205" s="80"/>
      <c r="I205" s="6"/>
      <c r="J205" s="6"/>
    </row>
    <row r="206" spans="1:10" x14ac:dyDescent="0.25">
      <c r="A206" s="5"/>
      <c r="B206" s="80"/>
      <c r="C206" s="7"/>
      <c r="D206" s="80"/>
      <c r="E206" s="80"/>
      <c r="F206" s="80"/>
      <c r="G206" s="80"/>
      <c r="H206" s="80"/>
      <c r="I206" s="6"/>
      <c r="J206" s="6"/>
    </row>
    <row r="207" spans="1:10" x14ac:dyDescent="0.25">
      <c r="A207" s="5"/>
      <c r="B207" s="80"/>
      <c r="C207" s="7"/>
      <c r="D207" s="80"/>
      <c r="E207" s="80"/>
      <c r="F207" s="80"/>
      <c r="G207" s="80"/>
      <c r="H207" s="80"/>
      <c r="I207" s="6"/>
      <c r="J207" s="6"/>
    </row>
    <row r="208" spans="1:10" x14ac:dyDescent="0.25">
      <c r="A208" s="5"/>
      <c r="B208" s="80"/>
      <c r="C208" s="7"/>
      <c r="D208" s="80"/>
      <c r="E208" s="80"/>
      <c r="F208" s="80"/>
      <c r="G208" s="80"/>
      <c r="H208" s="80"/>
      <c r="I208" s="6"/>
      <c r="J208" s="6"/>
    </row>
    <row r="209" spans="1:10" x14ac:dyDescent="0.25">
      <c r="A209" s="5"/>
      <c r="B209" s="80"/>
      <c r="C209" s="7"/>
      <c r="D209" s="80"/>
      <c r="E209" s="80"/>
      <c r="F209" s="80"/>
      <c r="G209" s="80"/>
      <c r="H209" s="80"/>
      <c r="I209" s="6"/>
      <c r="J209" s="6"/>
    </row>
    <row r="210" spans="1:10" x14ac:dyDescent="0.25">
      <c r="A210" s="5"/>
      <c r="B210" s="80"/>
      <c r="C210" s="7"/>
      <c r="D210" s="80"/>
      <c r="E210" s="80"/>
      <c r="F210" s="80"/>
      <c r="G210" s="80"/>
      <c r="H210" s="80"/>
      <c r="I210" s="6"/>
      <c r="J210" s="6"/>
    </row>
    <row r="211" spans="1:10" x14ac:dyDescent="0.25">
      <c r="A211" s="5"/>
      <c r="B211" s="80"/>
      <c r="C211" s="7"/>
      <c r="D211" s="80"/>
      <c r="E211" s="80"/>
      <c r="F211" s="80"/>
      <c r="G211" s="80"/>
      <c r="H211" s="80"/>
      <c r="I211" s="6"/>
      <c r="J211" s="6"/>
    </row>
    <row r="212" spans="1:10" x14ac:dyDescent="0.25">
      <c r="A212" s="5"/>
      <c r="B212" s="80"/>
      <c r="C212" s="7"/>
      <c r="D212" s="80"/>
      <c r="E212" s="80"/>
      <c r="F212" s="80"/>
      <c r="G212" s="80"/>
      <c r="H212" s="80"/>
      <c r="I212" s="6"/>
      <c r="J212" s="6"/>
    </row>
    <row r="213" spans="1:10" x14ac:dyDescent="0.25">
      <c r="A213" s="5"/>
      <c r="B213" s="80"/>
      <c r="C213" s="7"/>
      <c r="D213" s="80"/>
      <c r="E213" s="80"/>
      <c r="F213" s="80"/>
      <c r="G213" s="80"/>
      <c r="H213" s="80"/>
      <c r="I213" s="6"/>
      <c r="J213" s="6"/>
    </row>
    <row r="214" spans="1:10" x14ac:dyDescent="0.25">
      <c r="A214" s="5"/>
      <c r="B214" s="80"/>
      <c r="C214" s="7"/>
      <c r="D214" s="80"/>
      <c r="E214" s="80"/>
      <c r="F214" s="80"/>
      <c r="G214" s="80"/>
      <c r="H214" s="80"/>
      <c r="I214" s="6"/>
      <c r="J214" s="6"/>
    </row>
    <row r="215" spans="1:10" x14ac:dyDescent="0.25">
      <c r="A215" s="5"/>
      <c r="B215" s="80"/>
      <c r="C215" s="7"/>
      <c r="D215" s="80"/>
      <c r="E215" s="80"/>
      <c r="F215" s="80"/>
      <c r="G215" s="80"/>
      <c r="H215" s="80"/>
      <c r="I215" s="6"/>
      <c r="J215" s="6"/>
    </row>
    <row r="216" spans="1:10" x14ac:dyDescent="0.25">
      <c r="A216" s="5"/>
      <c r="B216" s="80"/>
      <c r="C216" s="7"/>
      <c r="D216" s="80"/>
      <c r="E216" s="80"/>
      <c r="F216" s="80"/>
      <c r="G216" s="80"/>
      <c r="H216" s="80"/>
      <c r="I216" s="6"/>
      <c r="J216" s="6"/>
    </row>
    <row r="217" spans="1:10" x14ac:dyDescent="0.25">
      <c r="A217" s="5"/>
      <c r="B217" s="80"/>
      <c r="C217" s="7"/>
      <c r="D217" s="80"/>
      <c r="E217" s="80"/>
      <c r="F217" s="80"/>
      <c r="G217" s="80"/>
      <c r="H217" s="80"/>
      <c r="I217" s="6"/>
      <c r="J217" s="6"/>
    </row>
    <row r="218" spans="1:10" x14ac:dyDescent="0.25">
      <c r="A218" s="5"/>
      <c r="B218" s="80"/>
      <c r="C218" s="7"/>
      <c r="D218" s="80"/>
      <c r="E218" s="80"/>
      <c r="F218" s="80"/>
      <c r="G218" s="80"/>
      <c r="H218" s="80"/>
      <c r="I218" s="6"/>
      <c r="J218" s="6"/>
    </row>
    <row r="219" spans="1:10" x14ac:dyDescent="0.25">
      <c r="A219" s="5"/>
      <c r="B219" s="80"/>
      <c r="C219" s="7"/>
      <c r="D219" s="80"/>
      <c r="E219" s="80"/>
      <c r="F219" s="80"/>
      <c r="G219" s="80"/>
      <c r="H219" s="80"/>
      <c r="I219" s="6"/>
      <c r="J219" s="6"/>
    </row>
    <row r="220" spans="1:10" x14ac:dyDescent="0.25">
      <c r="A220" s="5"/>
      <c r="B220" s="80"/>
      <c r="C220" s="7"/>
      <c r="D220" s="80"/>
      <c r="E220" s="80"/>
      <c r="F220" s="80"/>
      <c r="G220" s="80"/>
      <c r="H220" s="80"/>
      <c r="I220" s="6"/>
      <c r="J220" s="6"/>
    </row>
    <row r="221" spans="1:10" x14ac:dyDescent="0.25">
      <c r="A221" s="5"/>
      <c r="B221" s="80"/>
      <c r="C221" s="7"/>
      <c r="D221" s="80"/>
      <c r="E221" s="80"/>
      <c r="F221" s="80"/>
      <c r="G221" s="80"/>
      <c r="H221" s="80"/>
      <c r="I221" s="6"/>
      <c r="J221" s="6"/>
    </row>
    <row r="222" spans="1:10" x14ac:dyDescent="0.25">
      <c r="A222" s="5"/>
      <c r="B222" s="80"/>
      <c r="C222" s="7"/>
      <c r="D222" s="80"/>
      <c r="E222" s="80"/>
      <c r="F222" s="80"/>
      <c r="G222" s="80"/>
      <c r="H222" s="80"/>
      <c r="I222" s="6"/>
      <c r="J222" s="6"/>
    </row>
    <row r="223" spans="1:10" x14ac:dyDescent="0.25">
      <c r="A223" s="5"/>
      <c r="B223" s="80"/>
      <c r="C223" s="7"/>
      <c r="D223" s="80"/>
      <c r="E223" s="80"/>
      <c r="F223" s="80"/>
      <c r="G223" s="80"/>
      <c r="H223" s="80"/>
      <c r="I223" s="6"/>
      <c r="J223" s="6"/>
    </row>
    <row r="224" spans="1:10" x14ac:dyDescent="0.25">
      <c r="A224" s="5"/>
      <c r="B224" s="80"/>
      <c r="C224" s="7"/>
      <c r="D224" s="80"/>
      <c r="E224" s="80"/>
      <c r="F224" s="80"/>
      <c r="G224" s="80"/>
      <c r="H224" s="80"/>
      <c r="I224" s="6"/>
      <c r="J224" s="6"/>
    </row>
    <row r="225" spans="1:10" x14ac:dyDescent="0.25">
      <c r="A225" s="5"/>
      <c r="B225" s="80"/>
      <c r="C225" s="7"/>
      <c r="D225" s="80"/>
      <c r="E225" s="80"/>
      <c r="F225" s="80"/>
      <c r="G225" s="80"/>
      <c r="H225" s="80"/>
      <c r="I225" s="6"/>
      <c r="J225" s="6"/>
    </row>
    <row r="226" spans="1:10" x14ac:dyDescent="0.25">
      <c r="A226" s="5"/>
      <c r="B226" s="80"/>
      <c r="C226" s="7"/>
      <c r="D226" s="80"/>
      <c r="E226" s="80"/>
      <c r="F226" s="80"/>
      <c r="G226" s="80"/>
      <c r="H226" s="80"/>
      <c r="I226" s="6"/>
      <c r="J226" s="6"/>
    </row>
    <row r="227" spans="1:10" x14ac:dyDescent="0.25">
      <c r="A227" s="5"/>
      <c r="B227" s="80"/>
      <c r="C227" s="7"/>
      <c r="D227" s="80"/>
      <c r="E227" s="80"/>
      <c r="F227" s="80"/>
      <c r="G227" s="80"/>
      <c r="H227" s="80"/>
      <c r="I227" s="6"/>
      <c r="J227" s="6"/>
    </row>
    <row r="228" spans="1:10" x14ac:dyDescent="0.25">
      <c r="A228" s="5"/>
      <c r="B228" s="80"/>
      <c r="C228" s="7"/>
      <c r="D228" s="80"/>
      <c r="E228" s="80"/>
      <c r="F228" s="80"/>
      <c r="G228" s="80"/>
      <c r="H228" s="80"/>
      <c r="I228" s="6"/>
      <c r="J228" s="6"/>
    </row>
    <row r="229" spans="1:10" x14ac:dyDescent="0.25">
      <c r="A229" s="5"/>
      <c r="B229" s="80"/>
      <c r="C229" s="7"/>
      <c r="D229" s="80"/>
      <c r="E229" s="80"/>
      <c r="F229" s="80"/>
      <c r="G229" s="80"/>
      <c r="H229" s="80"/>
      <c r="I229" s="6"/>
      <c r="J229" s="6"/>
    </row>
    <row r="230" spans="1:10" x14ac:dyDescent="0.25">
      <c r="A230" s="5"/>
      <c r="B230" s="80"/>
      <c r="C230" s="7"/>
      <c r="D230" s="80"/>
      <c r="E230" s="80"/>
      <c r="F230" s="80"/>
      <c r="G230" s="80"/>
      <c r="H230" s="80"/>
      <c r="I230" s="6"/>
      <c r="J230" s="6"/>
    </row>
    <row r="231" spans="1:10" x14ac:dyDescent="0.25">
      <c r="A231" s="5"/>
      <c r="B231" s="80"/>
      <c r="C231" s="7"/>
      <c r="D231" s="80"/>
      <c r="E231" s="80"/>
      <c r="F231" s="80"/>
      <c r="G231" s="80"/>
      <c r="H231" s="80"/>
      <c r="I231" s="6"/>
      <c r="J231" s="6"/>
    </row>
    <row r="232" spans="1:10" x14ac:dyDescent="0.25">
      <c r="A232" s="5"/>
      <c r="B232" s="80"/>
      <c r="C232" s="7"/>
      <c r="D232" s="80"/>
      <c r="E232" s="80"/>
      <c r="F232" s="80"/>
      <c r="G232" s="80"/>
      <c r="H232" s="80"/>
      <c r="I232" s="6"/>
      <c r="J232" s="6"/>
    </row>
    <row r="233" spans="1:10" x14ac:dyDescent="0.25">
      <c r="A233" s="5"/>
      <c r="B233" s="80"/>
      <c r="C233" s="7"/>
      <c r="D233" s="80"/>
      <c r="E233" s="80"/>
      <c r="F233" s="80"/>
      <c r="G233" s="80"/>
      <c r="H233" s="80"/>
      <c r="I233" s="6"/>
      <c r="J233" s="6"/>
    </row>
    <row r="234" spans="1:10" x14ac:dyDescent="0.25">
      <c r="A234" s="5"/>
      <c r="B234" s="80"/>
      <c r="C234" s="7"/>
      <c r="D234" s="80"/>
      <c r="E234" s="80"/>
      <c r="F234" s="80"/>
      <c r="G234" s="80"/>
      <c r="H234" s="80"/>
      <c r="I234" s="6"/>
      <c r="J234" s="6"/>
    </row>
    <row r="235" spans="1:10" x14ac:dyDescent="0.25">
      <c r="A235" s="5"/>
      <c r="B235" s="80"/>
      <c r="C235" s="7"/>
      <c r="D235" s="80"/>
      <c r="E235" s="80"/>
      <c r="F235" s="80"/>
      <c r="G235" s="80"/>
      <c r="H235" s="80"/>
      <c r="I235" s="6"/>
      <c r="J235" s="6"/>
    </row>
    <row r="236" spans="1:10" x14ac:dyDescent="0.25">
      <c r="A236" s="5"/>
      <c r="B236" s="80"/>
      <c r="C236" s="7"/>
      <c r="D236" s="80"/>
      <c r="E236" s="80"/>
      <c r="F236" s="80"/>
      <c r="G236" s="80"/>
      <c r="H236" s="80"/>
      <c r="I236" s="6"/>
      <c r="J236" s="6"/>
    </row>
    <row r="237" spans="1:10" x14ac:dyDescent="0.25">
      <c r="A237" s="5"/>
      <c r="B237" s="80"/>
      <c r="C237" s="7"/>
      <c r="D237" s="80"/>
      <c r="E237" s="80"/>
      <c r="F237" s="80"/>
      <c r="G237" s="80"/>
      <c r="H237" s="80"/>
      <c r="I237" s="6"/>
      <c r="J237" s="6"/>
    </row>
    <row r="238" spans="1:10" x14ac:dyDescent="0.25">
      <c r="A238" s="5"/>
      <c r="B238" s="80"/>
      <c r="C238" s="7"/>
      <c r="D238" s="80"/>
      <c r="E238" s="80"/>
      <c r="F238" s="80"/>
      <c r="G238" s="80"/>
      <c r="H238" s="80"/>
      <c r="I238" s="6"/>
      <c r="J238" s="6"/>
    </row>
    <row r="239" spans="1:10" x14ac:dyDescent="0.25">
      <c r="A239" s="5"/>
      <c r="B239" s="80"/>
      <c r="C239" s="7"/>
      <c r="D239" s="80"/>
      <c r="E239" s="80"/>
      <c r="F239" s="80"/>
      <c r="G239" s="80"/>
      <c r="H239" s="80"/>
      <c r="I239" s="6"/>
      <c r="J239" s="6"/>
    </row>
    <row r="240" spans="1:10" x14ac:dyDescent="0.25">
      <c r="A240" s="5"/>
      <c r="B240" s="80"/>
      <c r="C240" s="7"/>
      <c r="D240" s="80"/>
      <c r="E240" s="80"/>
      <c r="F240" s="80"/>
      <c r="G240" s="80"/>
      <c r="H240" s="80"/>
      <c r="I240" s="6"/>
      <c r="J240" s="6"/>
    </row>
    <row r="241" spans="1:10" x14ac:dyDescent="0.25">
      <c r="A241" s="5"/>
      <c r="B241" s="80"/>
      <c r="C241" s="7"/>
      <c r="D241" s="80"/>
      <c r="E241" s="80"/>
      <c r="F241" s="80"/>
      <c r="G241" s="80"/>
      <c r="H241" s="80"/>
      <c r="I241" s="6"/>
      <c r="J241" s="6"/>
    </row>
    <row r="242" spans="1:10" x14ac:dyDescent="0.25">
      <c r="A242" s="5"/>
      <c r="B242" s="80"/>
      <c r="C242" s="7"/>
      <c r="D242" s="80"/>
      <c r="E242" s="80"/>
      <c r="F242" s="80"/>
      <c r="G242" s="80"/>
      <c r="H242" s="80"/>
      <c r="I242" s="6"/>
      <c r="J242" s="6"/>
    </row>
    <row r="243" spans="1:10" x14ac:dyDescent="0.25">
      <c r="A243" s="5"/>
      <c r="B243" s="80"/>
      <c r="C243" s="7"/>
      <c r="D243" s="80"/>
      <c r="E243" s="80"/>
      <c r="F243" s="80"/>
      <c r="G243" s="80"/>
      <c r="H243" s="80"/>
      <c r="I243" s="6"/>
      <c r="J243" s="6"/>
    </row>
    <row r="244" spans="1:10" x14ac:dyDescent="0.25">
      <c r="A244" s="5"/>
      <c r="B244" s="80"/>
      <c r="C244" s="7"/>
      <c r="D244" s="80"/>
      <c r="E244" s="80"/>
      <c r="F244" s="80"/>
      <c r="G244" s="80"/>
      <c r="H244" s="80"/>
      <c r="I244" s="6"/>
      <c r="J244" s="6"/>
    </row>
    <row r="245" spans="1:10" x14ac:dyDescent="0.25">
      <c r="A245" s="5"/>
      <c r="B245" s="80"/>
      <c r="C245" s="7"/>
      <c r="D245" s="80"/>
      <c r="E245" s="80"/>
      <c r="F245" s="80"/>
      <c r="G245" s="80"/>
      <c r="H245" s="80"/>
      <c r="I245" s="6"/>
      <c r="J245" s="6"/>
    </row>
    <row r="246" spans="1:10" x14ac:dyDescent="0.25">
      <c r="A246" s="5"/>
      <c r="B246" s="80"/>
      <c r="C246" s="7"/>
      <c r="D246" s="80"/>
      <c r="E246" s="80"/>
      <c r="F246" s="80"/>
      <c r="G246" s="80"/>
      <c r="H246" s="80"/>
      <c r="I246" s="6"/>
      <c r="J246" s="6"/>
    </row>
    <row r="247" spans="1:10" x14ac:dyDescent="0.25">
      <c r="A247" s="5"/>
      <c r="B247" s="80"/>
      <c r="C247" s="7"/>
      <c r="D247" s="80"/>
      <c r="E247" s="80"/>
      <c r="F247" s="80"/>
      <c r="G247" s="80"/>
      <c r="H247" s="80"/>
      <c r="I247" s="6"/>
      <c r="J247" s="6"/>
    </row>
    <row r="248" spans="1:10" x14ac:dyDescent="0.25">
      <c r="A248" s="5"/>
      <c r="B248" s="80"/>
      <c r="C248" s="7"/>
      <c r="D248" s="80"/>
      <c r="E248" s="80"/>
      <c r="F248" s="80"/>
      <c r="G248" s="80"/>
      <c r="H248" s="80"/>
      <c r="I248" s="6"/>
      <c r="J248" s="6"/>
    </row>
    <row r="249" spans="1:10" x14ac:dyDescent="0.25">
      <c r="A249" s="5"/>
      <c r="B249" s="80"/>
      <c r="C249" s="7"/>
      <c r="D249" s="80"/>
      <c r="E249" s="80"/>
      <c r="F249" s="80"/>
      <c r="G249" s="80"/>
      <c r="H249" s="80"/>
      <c r="I249" s="6"/>
      <c r="J249" s="6"/>
    </row>
    <row r="250" spans="1:10" x14ac:dyDescent="0.25">
      <c r="A250" s="5"/>
      <c r="B250" s="80"/>
      <c r="C250" s="7"/>
      <c r="D250" s="80"/>
      <c r="E250" s="80"/>
      <c r="F250" s="80"/>
      <c r="G250" s="80"/>
      <c r="H250" s="80"/>
      <c r="I250" s="6"/>
      <c r="J250" s="6"/>
    </row>
    <row r="251" spans="1:10" x14ac:dyDescent="0.25">
      <c r="A251" s="5"/>
      <c r="B251" s="80"/>
      <c r="C251" s="7"/>
      <c r="D251" s="80"/>
      <c r="E251" s="80"/>
      <c r="F251" s="80"/>
      <c r="G251" s="80"/>
      <c r="H251" s="80"/>
      <c r="I251" s="6"/>
      <c r="J251" s="6"/>
    </row>
    <row r="252" spans="1:10" x14ac:dyDescent="0.25">
      <c r="A252" s="5"/>
      <c r="B252" s="80"/>
      <c r="C252" s="7"/>
      <c r="D252" s="80"/>
      <c r="E252" s="80"/>
      <c r="F252" s="80"/>
      <c r="G252" s="80"/>
      <c r="H252" s="80"/>
      <c r="I252" s="6"/>
      <c r="J252" s="6"/>
    </row>
    <row r="253" spans="1:10" x14ac:dyDescent="0.25">
      <c r="A253" s="5"/>
      <c r="B253" s="80"/>
      <c r="C253" s="7"/>
      <c r="D253" s="80"/>
      <c r="E253" s="80"/>
      <c r="F253" s="80"/>
      <c r="G253" s="80"/>
      <c r="H253" s="80"/>
      <c r="I253" s="6"/>
      <c r="J253" s="6"/>
    </row>
    <row r="254" spans="1:10" x14ac:dyDescent="0.25">
      <c r="A254" s="5"/>
      <c r="B254" s="80"/>
      <c r="C254" s="7"/>
      <c r="D254" s="80"/>
      <c r="E254" s="80"/>
      <c r="F254" s="80"/>
      <c r="G254" s="80"/>
      <c r="H254" s="80"/>
      <c r="I254" s="6"/>
      <c r="J254" s="6"/>
    </row>
    <row r="255" spans="1:10" x14ac:dyDescent="0.25">
      <c r="A255" s="5"/>
      <c r="B255" s="80"/>
      <c r="C255" s="7"/>
      <c r="D255" s="80"/>
      <c r="E255" s="80"/>
      <c r="F255" s="80"/>
      <c r="G255" s="80"/>
      <c r="H255" s="80"/>
      <c r="I255" s="6"/>
      <c r="J255" s="6"/>
    </row>
    <row r="256" spans="1:10" x14ac:dyDescent="0.25">
      <c r="A256" s="5"/>
      <c r="B256" s="80"/>
      <c r="C256" s="7"/>
      <c r="D256" s="80"/>
      <c r="E256" s="80"/>
      <c r="F256" s="80"/>
      <c r="G256" s="80"/>
      <c r="H256" s="80"/>
      <c r="I256" s="6"/>
      <c r="J256" s="6"/>
    </row>
    <row r="257" spans="1:10" x14ac:dyDescent="0.25">
      <c r="A257" s="5"/>
      <c r="B257" s="80"/>
      <c r="C257" s="7"/>
      <c r="D257" s="80"/>
      <c r="E257" s="80"/>
      <c r="F257" s="80"/>
      <c r="G257" s="80"/>
      <c r="H257" s="80"/>
      <c r="I257" s="6"/>
      <c r="J257" s="6"/>
    </row>
    <row r="258" spans="1:10" x14ac:dyDescent="0.25">
      <c r="A258" s="5"/>
      <c r="B258" s="80"/>
      <c r="C258" s="7"/>
      <c r="D258" s="80"/>
      <c r="E258" s="80"/>
      <c r="F258" s="80"/>
      <c r="G258" s="80"/>
      <c r="H258" s="80"/>
      <c r="I258" s="6"/>
      <c r="J258" s="6"/>
    </row>
    <row r="259" spans="1:10" x14ac:dyDescent="0.25">
      <c r="A259" s="5"/>
      <c r="B259" s="80"/>
      <c r="C259" s="7"/>
      <c r="D259" s="80"/>
      <c r="E259" s="80"/>
      <c r="F259" s="80"/>
      <c r="G259" s="80"/>
      <c r="H259" s="80"/>
      <c r="I259" s="6"/>
      <c r="J259" s="6"/>
    </row>
    <row r="260" spans="1:10" x14ac:dyDescent="0.25">
      <c r="A260" s="5"/>
      <c r="B260" s="80"/>
      <c r="C260" s="7"/>
      <c r="D260" s="80"/>
      <c r="E260" s="80"/>
      <c r="F260" s="80"/>
      <c r="G260" s="80"/>
      <c r="H260" s="80"/>
      <c r="I260" s="6"/>
      <c r="J260" s="6"/>
    </row>
    <row r="261" spans="1:10" x14ac:dyDescent="0.25">
      <c r="A261" s="5"/>
      <c r="B261" s="80"/>
      <c r="C261" s="7"/>
      <c r="D261" s="80"/>
      <c r="E261" s="80"/>
      <c r="F261" s="80"/>
      <c r="G261" s="80"/>
      <c r="H261" s="80"/>
      <c r="I261" s="6"/>
      <c r="J261" s="6"/>
    </row>
    <row r="262" spans="1:10" x14ac:dyDescent="0.25">
      <c r="A262" s="5"/>
      <c r="B262" s="80"/>
      <c r="C262" s="7"/>
      <c r="D262" s="80"/>
      <c r="E262" s="80"/>
      <c r="F262" s="80"/>
      <c r="G262" s="80"/>
      <c r="H262" s="80"/>
      <c r="I262" s="6"/>
      <c r="J262" s="6"/>
    </row>
    <row r="263" spans="1:10" x14ac:dyDescent="0.25">
      <c r="A263" s="5"/>
      <c r="B263" s="80"/>
      <c r="C263" s="7"/>
      <c r="D263" s="80"/>
      <c r="E263" s="80"/>
      <c r="F263" s="80"/>
      <c r="G263" s="80"/>
      <c r="H263" s="80"/>
      <c r="I263" s="6"/>
      <c r="J263" s="6"/>
    </row>
    <row r="264" spans="1:10" x14ac:dyDescent="0.25">
      <c r="A264" s="5"/>
      <c r="B264" s="80"/>
      <c r="C264" s="7"/>
      <c r="D264" s="80"/>
      <c r="E264" s="80"/>
      <c r="F264" s="80"/>
      <c r="G264" s="80"/>
      <c r="H264" s="80"/>
      <c r="I264" s="6"/>
      <c r="J264" s="6"/>
    </row>
    <row r="265" spans="1:10" x14ac:dyDescent="0.25">
      <c r="A265" s="5"/>
      <c r="B265" s="80"/>
      <c r="C265" s="7"/>
      <c r="D265" s="80"/>
      <c r="E265" s="80"/>
      <c r="F265" s="80"/>
      <c r="G265" s="80"/>
      <c r="H265" s="80"/>
      <c r="I265" s="6"/>
      <c r="J265" s="6"/>
    </row>
    <row r="266" spans="1:10" x14ac:dyDescent="0.25">
      <c r="A266" s="5"/>
      <c r="B266" s="80"/>
      <c r="C266" s="7"/>
      <c r="D266" s="80"/>
      <c r="E266" s="80"/>
      <c r="F266" s="80"/>
      <c r="G266" s="80"/>
      <c r="H266" s="80"/>
      <c r="I266" s="6"/>
      <c r="J266" s="6"/>
    </row>
    <row r="267" spans="1:10" x14ac:dyDescent="0.25">
      <c r="A267" s="5"/>
      <c r="B267" s="80"/>
      <c r="C267" s="7"/>
      <c r="D267" s="80"/>
      <c r="E267" s="80"/>
      <c r="F267" s="80"/>
      <c r="G267" s="80"/>
      <c r="H267" s="80"/>
      <c r="I267" s="6"/>
      <c r="J267" s="6"/>
    </row>
    <row r="268" spans="1:10" x14ac:dyDescent="0.25">
      <c r="A268" s="5"/>
      <c r="B268" s="80"/>
      <c r="C268" s="7"/>
      <c r="D268" s="80"/>
      <c r="E268" s="80"/>
      <c r="F268" s="80"/>
      <c r="G268" s="80"/>
      <c r="H268" s="80"/>
      <c r="I268" s="6"/>
      <c r="J268" s="6"/>
    </row>
    <row r="269" spans="1:10" x14ac:dyDescent="0.25">
      <c r="A269" s="5"/>
      <c r="B269" s="80"/>
      <c r="C269" s="7"/>
      <c r="D269" s="80"/>
      <c r="E269" s="80"/>
      <c r="F269" s="80"/>
      <c r="G269" s="80"/>
      <c r="H269" s="80"/>
      <c r="I269" s="6"/>
      <c r="J269" s="6"/>
    </row>
    <row r="270" spans="1:10" x14ac:dyDescent="0.25">
      <c r="A270" s="5"/>
      <c r="B270" s="80"/>
      <c r="C270" s="7"/>
      <c r="D270" s="80"/>
      <c r="E270" s="80"/>
      <c r="F270" s="80"/>
      <c r="G270" s="80"/>
      <c r="H270" s="80"/>
      <c r="I270" s="6"/>
      <c r="J270" s="6"/>
    </row>
    <row r="271" spans="1:10" x14ac:dyDescent="0.25">
      <c r="A271" s="5"/>
      <c r="B271" s="80"/>
      <c r="C271" s="7"/>
      <c r="D271" s="80"/>
      <c r="E271" s="80"/>
      <c r="F271" s="80"/>
      <c r="G271" s="80"/>
      <c r="H271" s="80"/>
      <c r="I271" s="6"/>
      <c r="J271" s="6"/>
    </row>
    <row r="272" spans="1:10" x14ac:dyDescent="0.25">
      <c r="A272" s="5"/>
      <c r="B272" s="80"/>
      <c r="C272" s="7"/>
      <c r="D272" s="80"/>
      <c r="E272" s="80"/>
      <c r="F272" s="80"/>
      <c r="G272" s="80"/>
      <c r="H272" s="80"/>
      <c r="I272" s="6"/>
      <c r="J272" s="6"/>
    </row>
    <row r="273" spans="1:10" x14ac:dyDescent="0.25">
      <c r="A273" s="5"/>
      <c r="B273" s="80"/>
      <c r="C273" s="7"/>
      <c r="D273" s="80"/>
      <c r="E273" s="80"/>
      <c r="F273" s="80"/>
      <c r="G273" s="80"/>
      <c r="H273" s="80"/>
      <c r="I273" s="6"/>
      <c r="J273" s="6"/>
    </row>
    <row r="274" spans="1:10" x14ac:dyDescent="0.25">
      <c r="A274" s="5"/>
      <c r="B274" s="80"/>
      <c r="C274" s="7"/>
      <c r="D274" s="80"/>
      <c r="E274" s="80"/>
      <c r="F274" s="80"/>
      <c r="G274" s="80"/>
      <c r="H274" s="80"/>
      <c r="I274" s="6"/>
      <c r="J274" s="6"/>
    </row>
    <row r="275" spans="1:10" x14ac:dyDescent="0.25">
      <c r="A275" s="5"/>
      <c r="B275" s="80"/>
      <c r="C275" s="7"/>
      <c r="D275" s="80"/>
      <c r="E275" s="80"/>
      <c r="F275" s="80"/>
      <c r="G275" s="80"/>
      <c r="H275" s="80"/>
      <c r="I275" s="6"/>
      <c r="J275" s="6"/>
    </row>
    <row r="276" spans="1:10" x14ac:dyDescent="0.25">
      <c r="A276" s="5"/>
      <c r="B276" s="80"/>
      <c r="C276" s="7"/>
      <c r="D276" s="80"/>
      <c r="E276" s="80"/>
      <c r="F276" s="80"/>
      <c r="G276" s="80"/>
      <c r="H276" s="80"/>
      <c r="I276" s="6"/>
      <c r="J276" s="6"/>
    </row>
    <row r="277" spans="1:10" x14ac:dyDescent="0.25">
      <c r="A277" s="5"/>
      <c r="B277" s="80"/>
      <c r="C277" s="7"/>
      <c r="D277" s="80"/>
      <c r="E277" s="80"/>
      <c r="F277" s="80"/>
      <c r="G277" s="80"/>
      <c r="H277" s="80"/>
      <c r="I277" s="6"/>
      <c r="J277" s="6"/>
    </row>
    <row r="278" spans="1:10" x14ac:dyDescent="0.25">
      <c r="A278" s="5"/>
      <c r="B278" s="80"/>
      <c r="C278" s="7"/>
      <c r="D278" s="80"/>
      <c r="E278" s="80"/>
      <c r="F278" s="80"/>
      <c r="G278" s="80"/>
      <c r="H278" s="80"/>
      <c r="I278" s="6"/>
      <c r="J278" s="6"/>
    </row>
    <row r="279" spans="1:10" x14ac:dyDescent="0.25">
      <c r="A279" s="5"/>
      <c r="B279" s="80"/>
      <c r="C279" s="7"/>
      <c r="D279" s="80"/>
      <c r="E279" s="80"/>
      <c r="F279" s="80"/>
      <c r="G279" s="80"/>
      <c r="H279" s="80"/>
      <c r="I279" s="6"/>
      <c r="J279" s="6"/>
    </row>
    <row r="280" spans="1:10" x14ac:dyDescent="0.25">
      <c r="A280" s="5"/>
      <c r="B280" s="80"/>
      <c r="C280" s="7"/>
      <c r="D280" s="80"/>
      <c r="E280" s="80"/>
      <c r="F280" s="80"/>
      <c r="G280" s="80"/>
      <c r="H280" s="80"/>
      <c r="I280" s="6"/>
      <c r="J280" s="6"/>
    </row>
    <row r="281" spans="1:10" x14ac:dyDescent="0.25">
      <c r="A281" s="5"/>
      <c r="B281" s="80"/>
      <c r="C281" s="7"/>
      <c r="D281" s="80"/>
      <c r="E281" s="80"/>
      <c r="F281" s="80"/>
      <c r="G281" s="80"/>
      <c r="H281" s="80"/>
      <c r="I281" s="6"/>
      <c r="J281" s="6"/>
    </row>
    <row r="282" spans="1:10" x14ac:dyDescent="0.25">
      <c r="A282" s="5"/>
      <c r="B282" s="80"/>
      <c r="C282" s="7"/>
      <c r="D282" s="80"/>
      <c r="E282" s="80"/>
      <c r="F282" s="80"/>
      <c r="G282" s="80"/>
      <c r="H282" s="80"/>
      <c r="I282" s="6"/>
      <c r="J282" s="6"/>
    </row>
    <row r="283" spans="1:10" x14ac:dyDescent="0.25">
      <c r="A283" s="5"/>
      <c r="B283" s="80"/>
      <c r="C283" s="7"/>
      <c r="D283" s="80"/>
      <c r="E283" s="80"/>
      <c r="F283" s="80"/>
      <c r="G283" s="80"/>
      <c r="H283" s="80"/>
      <c r="I283" s="6"/>
      <c r="J283" s="6"/>
    </row>
    <row r="284" spans="1:10" x14ac:dyDescent="0.25">
      <c r="A284" s="5"/>
      <c r="B284" s="80"/>
      <c r="C284" s="7"/>
      <c r="D284" s="80"/>
      <c r="E284" s="80"/>
      <c r="F284" s="80"/>
      <c r="G284" s="80"/>
      <c r="H284" s="80"/>
      <c r="I284" s="6"/>
      <c r="J284" s="6"/>
    </row>
    <row r="285" spans="1:10" x14ac:dyDescent="0.25">
      <c r="A285" s="5"/>
      <c r="B285" s="80"/>
      <c r="C285" s="7"/>
      <c r="D285" s="80"/>
      <c r="E285" s="80"/>
      <c r="F285" s="80"/>
      <c r="G285" s="80"/>
      <c r="H285" s="80"/>
      <c r="I285" s="6"/>
      <c r="J285" s="6"/>
    </row>
    <row r="286" spans="1:10" x14ac:dyDescent="0.25">
      <c r="A286" s="5"/>
      <c r="B286" s="80"/>
      <c r="C286" s="7"/>
      <c r="D286" s="80"/>
      <c r="E286" s="80"/>
      <c r="F286" s="80"/>
      <c r="G286" s="80"/>
      <c r="H286" s="80"/>
      <c r="I286" s="6"/>
      <c r="J286" s="6"/>
    </row>
    <row r="287" spans="1:10" x14ac:dyDescent="0.25">
      <c r="A287" s="5"/>
      <c r="B287" s="80"/>
      <c r="C287" s="7"/>
      <c r="D287" s="80"/>
      <c r="E287" s="80"/>
      <c r="F287" s="80"/>
      <c r="G287" s="80"/>
      <c r="H287" s="80"/>
      <c r="I287" s="6"/>
      <c r="J287" s="6"/>
    </row>
    <row r="288" spans="1:10" x14ac:dyDescent="0.25">
      <c r="A288" s="5"/>
      <c r="B288" s="80"/>
      <c r="C288" s="7"/>
      <c r="D288" s="80"/>
      <c r="E288" s="80"/>
      <c r="F288" s="80"/>
      <c r="G288" s="80"/>
      <c r="H288" s="80"/>
      <c r="I288" s="6"/>
      <c r="J288" s="6"/>
    </row>
    <row r="289" spans="1:10" x14ac:dyDescent="0.25">
      <c r="A289" s="5"/>
      <c r="B289" s="80"/>
      <c r="C289" s="7"/>
      <c r="D289" s="80"/>
      <c r="E289" s="80"/>
      <c r="F289" s="80"/>
      <c r="G289" s="80"/>
      <c r="H289" s="80"/>
      <c r="I289" s="6"/>
      <c r="J289" s="6"/>
    </row>
    <row r="290" spans="1:10" x14ac:dyDescent="0.25">
      <c r="A290" s="5"/>
      <c r="B290" s="80"/>
      <c r="C290" s="7"/>
      <c r="D290" s="80"/>
      <c r="E290" s="80"/>
      <c r="F290" s="80"/>
      <c r="G290" s="80"/>
      <c r="H290" s="80"/>
      <c r="I290" s="6"/>
      <c r="J290" s="6"/>
    </row>
    <row r="291" spans="1:10" x14ac:dyDescent="0.25">
      <c r="A291" s="5"/>
      <c r="B291" s="80"/>
      <c r="C291" s="7"/>
      <c r="D291" s="80"/>
      <c r="E291" s="80"/>
      <c r="F291" s="80"/>
      <c r="G291" s="80"/>
      <c r="H291" s="80"/>
      <c r="I291" s="6"/>
      <c r="J291" s="6"/>
    </row>
    <row r="292" spans="1:10" x14ac:dyDescent="0.25">
      <c r="A292" s="5"/>
      <c r="B292" s="80"/>
      <c r="C292" s="7"/>
      <c r="D292" s="80"/>
      <c r="E292" s="80"/>
      <c r="F292" s="80"/>
      <c r="G292" s="80"/>
      <c r="H292" s="80"/>
      <c r="I292" s="6"/>
      <c r="J292" s="6"/>
    </row>
    <row r="293" spans="1:10" x14ac:dyDescent="0.25">
      <c r="A293" s="5"/>
      <c r="B293" s="80"/>
      <c r="C293" s="7"/>
      <c r="D293" s="80"/>
      <c r="E293" s="80"/>
      <c r="F293" s="80"/>
      <c r="G293" s="80"/>
      <c r="H293" s="80"/>
      <c r="I293" s="6"/>
      <c r="J293" s="6"/>
    </row>
    <row r="294" spans="1:10" x14ac:dyDescent="0.25">
      <c r="A294" s="5"/>
      <c r="B294" s="80"/>
      <c r="C294" s="7"/>
      <c r="D294" s="80"/>
      <c r="E294" s="80"/>
      <c r="F294" s="80"/>
      <c r="G294" s="80"/>
      <c r="H294" s="80"/>
      <c r="I294" s="6"/>
      <c r="J294" s="6"/>
    </row>
    <row r="295" spans="1:10" x14ac:dyDescent="0.25">
      <c r="A295" s="5"/>
      <c r="B295" s="80"/>
      <c r="C295" s="7"/>
      <c r="D295" s="80"/>
      <c r="E295" s="80"/>
      <c r="F295" s="80"/>
      <c r="G295" s="80"/>
      <c r="H295" s="80"/>
      <c r="I295" s="6"/>
      <c r="J295" s="6"/>
    </row>
    <row r="296" spans="1:10" x14ac:dyDescent="0.25">
      <c r="A296" s="5"/>
      <c r="B296" s="80"/>
      <c r="C296" s="7"/>
      <c r="D296" s="80"/>
      <c r="E296" s="80"/>
      <c r="F296" s="80"/>
      <c r="G296" s="80"/>
      <c r="H296" s="80"/>
      <c r="I296" s="6"/>
      <c r="J296" s="6"/>
    </row>
    <row r="297" spans="1:10" x14ac:dyDescent="0.25">
      <c r="A297" s="5"/>
      <c r="B297" s="80"/>
      <c r="C297" s="7"/>
      <c r="D297" s="80"/>
      <c r="E297" s="80"/>
      <c r="F297" s="80"/>
      <c r="G297" s="80"/>
      <c r="H297" s="80"/>
      <c r="I297" s="6"/>
      <c r="J297" s="6"/>
    </row>
    <row r="298" spans="1:10" x14ac:dyDescent="0.25">
      <c r="A298" s="5"/>
      <c r="B298" s="80"/>
      <c r="C298" s="7"/>
      <c r="D298" s="80"/>
      <c r="E298" s="80"/>
      <c r="F298" s="80"/>
      <c r="G298" s="80"/>
      <c r="H298" s="80"/>
      <c r="I298" s="6"/>
      <c r="J298" s="6"/>
    </row>
    <row r="299" spans="1:10" x14ac:dyDescent="0.25">
      <c r="A299" s="5"/>
      <c r="B299" s="80"/>
      <c r="C299" s="7"/>
      <c r="D299" s="80"/>
      <c r="E299" s="80"/>
      <c r="F299" s="80"/>
      <c r="G299" s="80"/>
      <c r="H299" s="80"/>
      <c r="I299" s="6"/>
      <c r="J299" s="6"/>
    </row>
    <row r="300" spans="1:10" x14ac:dyDescent="0.25">
      <c r="A300" s="5"/>
      <c r="B300" s="80"/>
      <c r="C300" s="7"/>
      <c r="D300" s="80"/>
      <c r="E300" s="80"/>
      <c r="F300" s="80"/>
      <c r="G300" s="80"/>
      <c r="H300" s="80"/>
      <c r="I300" s="6"/>
      <c r="J300" s="6"/>
    </row>
    <row r="301" spans="1:10" x14ac:dyDescent="0.25">
      <c r="A301" s="5"/>
      <c r="B301" s="80"/>
      <c r="C301" s="7"/>
      <c r="D301" s="80"/>
      <c r="E301" s="80"/>
      <c r="F301" s="80"/>
      <c r="G301" s="80"/>
      <c r="H301" s="80"/>
      <c r="I301" s="6"/>
      <c r="J301" s="6"/>
    </row>
    <row r="302" spans="1:10" x14ac:dyDescent="0.25">
      <c r="A302" s="5"/>
      <c r="B302" s="80"/>
      <c r="C302" s="7"/>
      <c r="D302" s="80"/>
      <c r="E302" s="80"/>
      <c r="F302" s="80"/>
      <c r="G302" s="80"/>
      <c r="H302" s="80"/>
      <c r="I302" s="6"/>
      <c r="J302" s="6"/>
    </row>
    <row r="303" spans="1:10" x14ac:dyDescent="0.25">
      <c r="A303" s="5"/>
      <c r="B303" s="80"/>
      <c r="C303" s="7"/>
      <c r="D303" s="80"/>
      <c r="E303" s="80"/>
      <c r="F303" s="80"/>
      <c r="G303" s="80"/>
      <c r="H303" s="80"/>
      <c r="I303" s="6"/>
      <c r="J303" s="6"/>
    </row>
    <row r="304" spans="1:10" x14ac:dyDescent="0.25">
      <c r="A304" s="5"/>
      <c r="B304" s="80"/>
      <c r="C304" s="7"/>
      <c r="D304" s="80"/>
      <c r="E304" s="80"/>
      <c r="F304" s="80"/>
      <c r="G304" s="80"/>
      <c r="H304" s="80"/>
      <c r="I304" s="6"/>
      <c r="J304" s="6"/>
    </row>
    <row r="305" spans="1:10" x14ac:dyDescent="0.25">
      <c r="A305" s="5"/>
      <c r="B305" s="80"/>
      <c r="C305" s="7"/>
      <c r="D305" s="80"/>
      <c r="E305" s="80"/>
      <c r="F305" s="80"/>
      <c r="G305" s="80"/>
      <c r="H305" s="80"/>
      <c r="I305" s="6"/>
      <c r="J305" s="6"/>
    </row>
    <row r="306" spans="1:10" x14ac:dyDescent="0.25">
      <c r="A306" s="5"/>
      <c r="B306" s="80"/>
      <c r="C306" s="7"/>
      <c r="D306" s="80"/>
      <c r="E306" s="80"/>
      <c r="F306" s="80"/>
      <c r="G306" s="80"/>
      <c r="H306" s="80"/>
      <c r="I306" s="6"/>
      <c r="J306" s="6"/>
    </row>
    <row r="307" spans="1:10" x14ac:dyDescent="0.25">
      <c r="A307" s="5"/>
      <c r="B307" s="80"/>
      <c r="C307" s="7"/>
      <c r="D307" s="80"/>
      <c r="E307" s="80"/>
      <c r="F307" s="80"/>
      <c r="G307" s="80"/>
      <c r="H307" s="80"/>
      <c r="I307" s="6"/>
      <c r="J307" s="6"/>
    </row>
  </sheetData>
  <sheetProtection algorithmName="SHA-512" hashValue="WuYHmK4eo9jhJ0zHdVOc1F2GMD1ZaHXwfEJIa8YUWt5XPg7aUib+zn1f/Ei0r2aQQUwpu53qbck9UOHA3b/NGg==" saltValue="8+dRBsBOyZP4bZLbDfsWHw==" spinCount="100000" sheet="1" selectLockedCells="1"/>
  <mergeCells count="3">
    <mergeCell ref="C65:F65"/>
    <mergeCell ref="C66:F66"/>
    <mergeCell ref="C67:F67"/>
  </mergeCells>
  <dataValidations count="15">
    <dataValidation type="decimal" allowBlank="1" showInputMessage="1" showErrorMessage="1" prompt="Suggested Range: 1% to 5%" sqref="D8">
      <formula1>0</formula1>
      <formula2>1</formula2>
    </dataValidation>
    <dataValidation type="decimal" allowBlank="1" showInputMessage="1" showErrorMessage="1" prompt="Suggested Range: $100 to $350" sqref="E8">
      <formula1>0</formula1>
      <formula2>1000</formula2>
    </dataValidation>
    <dataValidation allowBlank="1" showInputMessage="1" showErrorMessage="1" prompt="Suggested Range: 0.5% to 5%" sqref="D24"/>
    <dataValidation allowBlank="1" showInputMessage="1" showErrorMessage="1" prompt="Real property maps (e.g., splits, joins, boundary adjustments)" sqref="C31"/>
    <dataValidation allowBlank="1" showInputMessage="1" showErrorMessage="1" prompt="Suggested Range: 0.017 (one minute) to 2 Hrs" sqref="E31"/>
    <dataValidation allowBlank="1" showInputMessage="1" showErrorMessage="1" prompt="Suggested Range: 3% to 20%_x000a_" sqref="E39"/>
    <dataValidation allowBlank="1" showInputMessage="1" showErrorMessage="1" prompt="Suggested Range: 1% to 12.5%" sqref="E47"/>
    <dataValidation allowBlank="1" showInputMessage="1" showErrorMessage="1" prompt="Suggested Range: 1.1 to 3.0. Applied to sudden heart failure lives saved to account for additional lives saved relative to strokes, heart attacks, asthma, smoke inhalation, fires, accidents, crime, etc." sqref="E55"/>
    <dataValidation type="decimal" allowBlank="1" showInputMessage="1" showErrorMessage="1" promptTitle="Note: Sensitive Assumption." prompt="Suggested Range: $7,000,000 to $9,700,000. While justified by the literature, these values may have an extreme effect on the results. The $3,000,000 is an extremely low estimate. Click 'INFO' to learn more._x000a_" sqref="F55">
      <formula1>0</formula1>
      <formula2>50000000</formula2>
    </dataValidation>
    <dataValidation type="whole" allowBlank="1" showInputMessage="1" showErrorMessage="1" sqref="C8">
      <formula1>0</formula1>
      <formula2>6000000000</formula2>
    </dataValidation>
    <dataValidation type="decimal" allowBlank="1" showInputMessage="1" showErrorMessage="1" sqref="C16">
      <formula1>0</formula1>
      <formula2>1000000000</formula2>
    </dataValidation>
    <dataValidation type="decimal" allowBlank="1" showInputMessage="1" showErrorMessage="1" prompt="Suggested Range: 0.5% to 5%" sqref="D16">
      <formula1>0</formula1>
      <formula2>1</formula2>
    </dataValidation>
    <dataValidation type="decimal" allowBlank="1" showInputMessage="1" showErrorMessage="1" prompt="Suggested Range: 0.75 to 10 hours." sqref="D31">
      <formula1>0</formula1>
      <formula2>1000</formula2>
    </dataValidation>
    <dataValidation type="decimal" allowBlank="1" showInputMessage="1" showErrorMessage="1" error="Enter a value between 0 and 10." prompt="Suggested Range: 0.5 to 2" sqref="D55">
      <formula1>0.0001</formula1>
      <formula2>10</formula2>
    </dataValidation>
    <dataValidation type="decimal" operator="greaterThan" allowBlank="1" showInputMessage="1" showErrorMessage="1" sqref="G65:G67">
      <formula1>0</formula1>
    </dataValidation>
  </dataValidations>
  <hyperlinks>
    <hyperlink ref="H8" location="'Census Support'!A1" display="Click HERE for supporting information."/>
    <hyperlink ref="H16" location="'Property Tax Support'!A1" display="Click HERE for supporting information."/>
    <hyperlink ref="H24" location="'Water Sewer Support'!A1" display="Click HERE for supporting information."/>
    <hyperlink ref="H31" location="'Map Making Support'!A1" display="Click HERE for supporting information."/>
    <hyperlink ref="H39" location="'Office Efficiency Support'!A1" display="Click HERE for supporting information."/>
    <hyperlink ref="H47" location="'Field Efficiency Support'!A1" display="Click HERE for supporting information."/>
    <hyperlink ref="H55" location="'Lives Saved Support'!A1" display="Click HERE for supporting information."/>
    <hyperlink ref="H67" location="'Other Revenue &amp; Financial'!A1" display="Other Revenue &amp; Financial Benefits besides benefits modeled above, including"/>
    <hyperlink ref="H65" location="'Health &amp; Social'!A1" display="Health &amp; Social Benefits"/>
    <hyperlink ref="H66" location="'Economic Development'!A1" display="Economic Development"/>
    <hyperlink ref="B73" location="Instructions!A1" display="BACK"/>
    <hyperlink ref="H73" location="Costs!A1" display="NEXT"/>
  </hyperlinks>
  <printOptions horizontalCentered="1"/>
  <pageMargins left="0.25" right="0.25" top="0.75" bottom="0.75" header="0.3" footer="0.3"/>
  <pageSetup scale="52" fitToWidth="0" orientation="portrait" r:id="rId1"/>
  <rowBreaks count="1" manualBreakCount="1">
    <brk id="4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60"/>
  <sheetViews>
    <sheetView workbookViewId="0">
      <selection activeCell="E8" sqref="E8"/>
    </sheetView>
  </sheetViews>
  <sheetFormatPr defaultColWidth="9" defaultRowHeight="14.25" x14ac:dyDescent="0.25"/>
  <cols>
    <col min="1" max="1" width="3.42578125" customWidth="1"/>
    <col min="2" max="2" width="33" customWidth="1"/>
    <col min="3" max="3" width="16.28515625" customWidth="1"/>
    <col min="4" max="4" width="17" customWidth="1"/>
    <col min="5" max="5" width="17.42578125" customWidth="1"/>
    <col min="6" max="6" width="17.85546875" customWidth="1"/>
  </cols>
  <sheetData>
    <row r="1" spans="1:5" ht="15" x14ac:dyDescent="0.25">
      <c r="A1" s="12" t="s">
        <v>6</v>
      </c>
    </row>
    <row r="2" spans="1:5" ht="15" x14ac:dyDescent="0.25">
      <c r="A2" s="13" t="s">
        <v>21</v>
      </c>
      <c r="B2" s="4"/>
    </row>
    <row r="3" spans="1:5" ht="15" x14ac:dyDescent="0.25">
      <c r="A3" s="13"/>
      <c r="B3" s="4"/>
    </row>
    <row r="4" spans="1:5" ht="15" x14ac:dyDescent="0.25">
      <c r="A4" s="19" t="s">
        <v>0</v>
      </c>
      <c r="B4" s="10"/>
    </row>
    <row r="5" spans="1:5" ht="15" x14ac:dyDescent="0.25">
      <c r="A5" s="11" t="s">
        <v>18</v>
      </c>
      <c r="B5" s="9"/>
      <c r="C5" s="15"/>
      <c r="D5" s="15"/>
      <c r="E5" s="15"/>
    </row>
    <row r="6" spans="1:5" ht="15" x14ac:dyDescent="0.25">
      <c r="A6" s="16" t="s">
        <v>1</v>
      </c>
      <c r="B6" s="17"/>
      <c r="C6" s="18"/>
      <c r="D6" s="14"/>
      <c r="E6" s="14"/>
    </row>
    <row r="7" spans="1:5" ht="15.75" thickBot="1" x14ac:dyDescent="0.3">
      <c r="A7" s="13"/>
    </row>
    <row r="8" spans="1:5" ht="57" x14ac:dyDescent="0.25">
      <c r="A8" s="21" t="s">
        <v>7</v>
      </c>
      <c r="B8" s="22" t="s">
        <v>11</v>
      </c>
      <c r="C8" s="24" t="s">
        <v>20</v>
      </c>
      <c r="D8" s="8" t="s">
        <v>19</v>
      </c>
      <c r="E8" s="75" t="s">
        <v>85</v>
      </c>
    </row>
    <row r="9" spans="1:5" ht="15" x14ac:dyDescent="0.25">
      <c r="A9" s="23">
        <v>1</v>
      </c>
      <c r="B9" s="20"/>
      <c r="C9" s="33"/>
      <c r="D9" s="25">
        <f>C9*Benefits!D$16</f>
        <v>0</v>
      </c>
    </row>
    <row r="10" spans="1:5" ht="15" x14ac:dyDescent="0.25">
      <c r="A10" s="23">
        <v>2</v>
      </c>
      <c r="B10" s="20"/>
      <c r="C10" s="33"/>
      <c r="D10" s="25">
        <f>C10*Benefits!D$16</f>
        <v>0</v>
      </c>
    </row>
    <row r="11" spans="1:5" ht="15" x14ac:dyDescent="0.25">
      <c r="A11" s="23">
        <v>3</v>
      </c>
      <c r="B11" s="20"/>
      <c r="C11" s="33"/>
      <c r="D11" s="25">
        <f>C11*Benefits!D$16</f>
        <v>0</v>
      </c>
    </row>
    <row r="12" spans="1:5" ht="15" x14ac:dyDescent="0.25">
      <c r="A12" s="23">
        <v>4</v>
      </c>
      <c r="B12" s="20"/>
      <c r="C12" s="33"/>
      <c r="D12" s="25">
        <f>C12*Benefits!D$16</f>
        <v>0</v>
      </c>
    </row>
    <row r="13" spans="1:5" ht="15" x14ac:dyDescent="0.25">
      <c r="A13" s="23">
        <v>5</v>
      </c>
      <c r="B13" s="20"/>
      <c r="C13" s="33"/>
      <c r="D13" s="25">
        <f>C13*Benefits!D$16</f>
        <v>0</v>
      </c>
    </row>
    <row r="14" spans="1:5" ht="15" x14ac:dyDescent="0.25">
      <c r="A14" s="23">
        <v>6</v>
      </c>
      <c r="B14" s="20"/>
      <c r="C14" s="33"/>
      <c r="D14" s="25">
        <f>C14*Benefits!D$16</f>
        <v>0</v>
      </c>
    </row>
    <row r="15" spans="1:5" ht="15" x14ac:dyDescent="0.25">
      <c r="A15" s="23">
        <v>7</v>
      </c>
      <c r="B15" s="20"/>
      <c r="C15" s="33"/>
      <c r="D15" s="25">
        <f>C15*Benefits!D$16</f>
        <v>0</v>
      </c>
    </row>
    <row r="16" spans="1:5" ht="15" x14ac:dyDescent="0.25">
      <c r="A16" s="23">
        <v>8</v>
      </c>
      <c r="B16" s="20"/>
      <c r="C16" s="33"/>
      <c r="D16" s="25">
        <f>C16*Benefits!D$16</f>
        <v>0</v>
      </c>
    </row>
    <row r="17" spans="1:4" ht="15" x14ac:dyDescent="0.25">
      <c r="A17" s="23">
        <v>9</v>
      </c>
      <c r="B17" s="20"/>
      <c r="C17" s="33"/>
      <c r="D17" s="25">
        <f>C17*Benefits!D$16</f>
        <v>0</v>
      </c>
    </row>
    <row r="18" spans="1:4" ht="15" x14ac:dyDescent="0.25">
      <c r="A18" s="23">
        <v>10</v>
      </c>
      <c r="B18" s="20"/>
      <c r="C18" s="33"/>
      <c r="D18" s="25">
        <f>C18*Benefits!D$16</f>
        <v>0</v>
      </c>
    </row>
    <row r="19" spans="1:4" ht="15" x14ac:dyDescent="0.25">
      <c r="A19" s="23">
        <v>11</v>
      </c>
      <c r="B19" s="20"/>
      <c r="C19" s="33"/>
      <c r="D19" s="25">
        <f>C19*Benefits!D$16</f>
        <v>0</v>
      </c>
    </row>
    <row r="20" spans="1:4" ht="15" x14ac:dyDescent="0.25">
      <c r="A20" s="23">
        <v>12</v>
      </c>
      <c r="B20" s="20"/>
      <c r="C20" s="33"/>
      <c r="D20" s="25">
        <f>C20*Benefits!D$16</f>
        <v>0</v>
      </c>
    </row>
    <row r="21" spans="1:4" ht="15" x14ac:dyDescent="0.25">
      <c r="A21" s="23">
        <v>13</v>
      </c>
      <c r="B21" s="20"/>
      <c r="C21" s="33"/>
      <c r="D21" s="25">
        <f>C21*Benefits!D$16</f>
        <v>0</v>
      </c>
    </row>
    <row r="22" spans="1:4" ht="15" x14ac:dyDescent="0.25">
      <c r="A22" s="23">
        <v>14</v>
      </c>
      <c r="B22" s="20"/>
      <c r="C22" s="33"/>
      <c r="D22" s="25">
        <f>C22*Benefits!D$16</f>
        <v>0</v>
      </c>
    </row>
    <row r="23" spans="1:4" ht="15" x14ac:dyDescent="0.25">
      <c r="A23" s="23">
        <v>15</v>
      </c>
      <c r="B23" s="20"/>
      <c r="C23" s="33"/>
      <c r="D23" s="25">
        <f>C23*Benefits!D$16</f>
        <v>0</v>
      </c>
    </row>
    <row r="24" spans="1:4" ht="15" x14ac:dyDescent="0.25">
      <c r="A24" s="23">
        <v>16</v>
      </c>
      <c r="B24" s="20"/>
      <c r="C24" s="33"/>
      <c r="D24" s="25">
        <f>C24*Benefits!D$16</f>
        <v>0</v>
      </c>
    </row>
    <row r="25" spans="1:4" ht="15" x14ac:dyDescent="0.25">
      <c r="A25" s="23">
        <v>17</v>
      </c>
      <c r="B25" s="20"/>
      <c r="C25" s="33"/>
      <c r="D25" s="25">
        <f>C25*Benefits!D$16</f>
        <v>0</v>
      </c>
    </row>
    <row r="26" spans="1:4" ht="15" x14ac:dyDescent="0.25">
      <c r="A26" s="23">
        <v>18</v>
      </c>
      <c r="B26" s="20"/>
      <c r="C26" s="33"/>
      <c r="D26" s="25">
        <f>C26*Benefits!D$16</f>
        <v>0</v>
      </c>
    </row>
    <row r="27" spans="1:4" ht="15" x14ac:dyDescent="0.25">
      <c r="A27" s="23">
        <v>19</v>
      </c>
      <c r="B27" s="20"/>
      <c r="C27" s="33"/>
      <c r="D27" s="25">
        <f>C27*Benefits!D$16</f>
        <v>0</v>
      </c>
    </row>
    <row r="28" spans="1:4" ht="15" x14ac:dyDescent="0.25">
      <c r="A28" s="23">
        <v>20</v>
      </c>
      <c r="B28" s="20"/>
      <c r="C28" s="33"/>
      <c r="D28" s="25">
        <f>C28*Benefits!D$16</f>
        <v>0</v>
      </c>
    </row>
    <row r="29" spans="1:4" ht="15" x14ac:dyDescent="0.25">
      <c r="A29" s="23">
        <v>21</v>
      </c>
      <c r="B29" s="20"/>
      <c r="C29" s="33"/>
      <c r="D29" s="25">
        <f>C29*Benefits!D$16</f>
        <v>0</v>
      </c>
    </row>
    <row r="30" spans="1:4" ht="15" x14ac:dyDescent="0.25">
      <c r="A30" s="23">
        <v>22</v>
      </c>
      <c r="B30" s="20"/>
      <c r="C30" s="33"/>
      <c r="D30" s="25">
        <f>C30*Benefits!D$16</f>
        <v>0</v>
      </c>
    </row>
    <row r="31" spans="1:4" ht="15" x14ac:dyDescent="0.25">
      <c r="A31" s="23">
        <v>23</v>
      </c>
      <c r="B31" s="20"/>
      <c r="C31" s="33"/>
      <c r="D31" s="25">
        <f>C31*Benefits!D$16</f>
        <v>0</v>
      </c>
    </row>
    <row r="32" spans="1:4" ht="15" x14ac:dyDescent="0.25">
      <c r="A32" s="23">
        <v>24</v>
      </c>
      <c r="B32" s="20"/>
      <c r="C32" s="33"/>
      <c r="D32" s="25">
        <f>C32*Benefits!D$16</f>
        <v>0</v>
      </c>
    </row>
    <row r="33" spans="1:4" ht="15" x14ac:dyDescent="0.25">
      <c r="A33" s="23">
        <v>25</v>
      </c>
      <c r="B33" s="20"/>
      <c r="C33" s="33"/>
      <c r="D33" s="25">
        <f>C33*Benefits!D$16</f>
        <v>0</v>
      </c>
    </row>
    <row r="34" spans="1:4" ht="15" x14ac:dyDescent="0.25">
      <c r="A34" s="23">
        <v>26</v>
      </c>
      <c r="B34" s="20"/>
      <c r="C34" s="33"/>
      <c r="D34" s="25">
        <f>C34*Benefits!D$16</f>
        <v>0</v>
      </c>
    </row>
    <row r="35" spans="1:4" ht="15" x14ac:dyDescent="0.25">
      <c r="A35" s="23">
        <v>27</v>
      </c>
      <c r="B35" s="20"/>
      <c r="C35" s="33"/>
      <c r="D35" s="25">
        <f>C35*Benefits!D$16</f>
        <v>0</v>
      </c>
    </row>
    <row r="36" spans="1:4" ht="15" x14ac:dyDescent="0.25">
      <c r="A36" s="23">
        <v>28</v>
      </c>
      <c r="B36" s="20"/>
      <c r="C36" s="33"/>
      <c r="D36" s="25">
        <f>C36*Benefits!D$16</f>
        <v>0</v>
      </c>
    </row>
    <row r="37" spans="1:4" ht="15" x14ac:dyDescent="0.25">
      <c r="A37" s="23">
        <v>29</v>
      </c>
      <c r="B37" s="20"/>
      <c r="C37" s="33"/>
      <c r="D37" s="25">
        <f>C37*Benefits!D$16</f>
        <v>0</v>
      </c>
    </row>
    <row r="38" spans="1:4" ht="15" x14ac:dyDescent="0.25">
      <c r="A38" s="23">
        <v>30</v>
      </c>
      <c r="B38" s="20"/>
      <c r="C38" s="33"/>
      <c r="D38" s="25">
        <f>C38*Benefits!D$16</f>
        <v>0</v>
      </c>
    </row>
    <row r="39" spans="1:4" ht="15" x14ac:dyDescent="0.25">
      <c r="A39" s="23">
        <v>31</v>
      </c>
      <c r="B39" s="20"/>
      <c r="C39" s="33"/>
      <c r="D39" s="25">
        <f>C39*Benefits!D$16</f>
        <v>0</v>
      </c>
    </row>
    <row r="40" spans="1:4" ht="15" x14ac:dyDescent="0.25">
      <c r="A40" s="23">
        <v>32</v>
      </c>
      <c r="B40" s="20"/>
      <c r="C40" s="33"/>
      <c r="D40" s="25">
        <f>C40*Benefits!D$16</f>
        <v>0</v>
      </c>
    </row>
    <row r="41" spans="1:4" ht="15" x14ac:dyDescent="0.25">
      <c r="A41" s="23">
        <v>33</v>
      </c>
      <c r="B41" s="20"/>
      <c r="C41" s="33"/>
      <c r="D41" s="25">
        <f>C41*Benefits!D$16</f>
        <v>0</v>
      </c>
    </row>
    <row r="42" spans="1:4" ht="15" x14ac:dyDescent="0.25">
      <c r="A42" s="23">
        <v>34</v>
      </c>
      <c r="B42" s="20"/>
      <c r="C42" s="33"/>
      <c r="D42" s="25">
        <f>C42*Benefits!D$16</f>
        <v>0</v>
      </c>
    </row>
    <row r="43" spans="1:4" ht="15" x14ac:dyDescent="0.25">
      <c r="A43" s="23">
        <v>35</v>
      </c>
      <c r="B43" s="20"/>
      <c r="C43" s="33"/>
      <c r="D43" s="25">
        <f>C43*Benefits!D$16</f>
        <v>0</v>
      </c>
    </row>
    <row r="44" spans="1:4" ht="15" x14ac:dyDescent="0.25">
      <c r="A44" s="23">
        <v>36</v>
      </c>
      <c r="B44" s="20"/>
      <c r="C44" s="33"/>
      <c r="D44" s="25">
        <f>C44*Benefits!D$16</f>
        <v>0</v>
      </c>
    </row>
    <row r="45" spans="1:4" ht="15" x14ac:dyDescent="0.25">
      <c r="A45" s="23">
        <v>37</v>
      </c>
      <c r="B45" s="20"/>
      <c r="C45" s="33"/>
      <c r="D45" s="25">
        <f>C45*Benefits!D$16</f>
        <v>0</v>
      </c>
    </row>
    <row r="46" spans="1:4" ht="15" x14ac:dyDescent="0.25">
      <c r="A46" s="23">
        <v>38</v>
      </c>
      <c r="B46" s="20"/>
      <c r="C46" s="33"/>
      <c r="D46" s="25">
        <f>C46*Benefits!D$16</f>
        <v>0</v>
      </c>
    </row>
    <row r="47" spans="1:4" ht="15" x14ac:dyDescent="0.25">
      <c r="A47" s="23">
        <v>39</v>
      </c>
      <c r="B47" s="20"/>
      <c r="C47" s="33"/>
      <c r="D47" s="25">
        <f>C47*Benefits!D$16</f>
        <v>0</v>
      </c>
    </row>
    <row r="48" spans="1:4" ht="15" x14ac:dyDescent="0.25">
      <c r="A48" s="23">
        <v>40</v>
      </c>
      <c r="B48" s="20"/>
      <c r="C48" s="33"/>
      <c r="D48" s="25">
        <f>C48*Benefits!D$16</f>
        <v>0</v>
      </c>
    </row>
    <row r="49" spans="1:5" ht="15" x14ac:dyDescent="0.25">
      <c r="A49" s="23">
        <v>41</v>
      </c>
      <c r="B49" s="20"/>
      <c r="C49" s="33"/>
      <c r="D49" s="25">
        <f>C49*Benefits!D$16</f>
        <v>0</v>
      </c>
    </row>
    <row r="50" spans="1:5" ht="15" x14ac:dyDescent="0.25">
      <c r="A50" s="23">
        <v>42</v>
      </c>
      <c r="B50" s="20"/>
      <c r="C50" s="33"/>
      <c r="D50" s="25">
        <f>C50*Benefits!D$16</f>
        <v>0</v>
      </c>
    </row>
    <row r="51" spans="1:5" ht="15" x14ac:dyDescent="0.25">
      <c r="A51" s="23">
        <v>43</v>
      </c>
      <c r="B51" s="20"/>
      <c r="C51" s="33"/>
      <c r="D51" s="25">
        <f>C51*Benefits!D$16</f>
        <v>0</v>
      </c>
    </row>
    <row r="52" spans="1:5" ht="15" x14ac:dyDescent="0.25">
      <c r="A52" s="23">
        <v>44</v>
      </c>
      <c r="B52" s="20"/>
      <c r="C52" s="33"/>
      <c r="D52" s="25">
        <f>C52*Benefits!D$16</f>
        <v>0</v>
      </c>
    </row>
    <row r="53" spans="1:5" ht="15" x14ac:dyDescent="0.25">
      <c r="A53" s="23">
        <v>45</v>
      </c>
      <c r="B53" s="20"/>
      <c r="C53" s="33"/>
      <c r="D53" s="25">
        <f>C53*Benefits!D$16</f>
        <v>0</v>
      </c>
    </row>
    <row r="54" spans="1:5" ht="15" x14ac:dyDescent="0.25">
      <c r="A54" s="23">
        <v>46</v>
      </c>
      <c r="B54" s="20"/>
      <c r="C54" s="33"/>
      <c r="D54" s="25">
        <f>C54*Benefits!D$16</f>
        <v>0</v>
      </c>
    </row>
    <row r="55" spans="1:5" ht="15" x14ac:dyDescent="0.25">
      <c r="A55" s="23">
        <v>47</v>
      </c>
      <c r="B55" s="20"/>
      <c r="C55" s="33"/>
      <c r="D55" s="25">
        <f>C55*Benefits!D$16</f>
        <v>0</v>
      </c>
    </row>
    <row r="56" spans="1:5" ht="15" x14ac:dyDescent="0.25">
      <c r="A56" s="23">
        <v>48</v>
      </c>
      <c r="B56" s="20"/>
      <c r="C56" s="33"/>
      <c r="D56" s="25">
        <f>C56*Benefits!D$16</f>
        <v>0</v>
      </c>
    </row>
    <row r="57" spans="1:5" ht="15" x14ac:dyDescent="0.25">
      <c r="A57" s="23">
        <v>49</v>
      </c>
      <c r="B57" s="20"/>
      <c r="C57" s="33"/>
      <c r="D57" s="25">
        <f>C57*Benefits!D$16</f>
        <v>0</v>
      </c>
    </row>
    <row r="58" spans="1:5" ht="15.75" thickBot="1" x14ac:dyDescent="0.3">
      <c r="A58" s="23">
        <v>50</v>
      </c>
      <c r="B58" s="27" t="s">
        <v>9</v>
      </c>
      <c r="C58" s="34"/>
      <c r="D58" s="28">
        <f>C58*Benefits!D$16</f>
        <v>0</v>
      </c>
    </row>
    <row r="59" spans="1:5" ht="15.75" thickBot="1" x14ac:dyDescent="0.3">
      <c r="A59" s="26"/>
      <c r="B59" s="29" t="s">
        <v>8</v>
      </c>
      <c r="C59" s="30">
        <f>SUM(C9:C58)</f>
        <v>0</v>
      </c>
      <c r="D59" s="31">
        <f>SUM(D9:D58)</f>
        <v>0</v>
      </c>
    </row>
    <row r="60" spans="1:5" ht="57" x14ac:dyDescent="0.25">
      <c r="B60" s="75" t="s">
        <v>85</v>
      </c>
      <c r="C60" s="24" t="s">
        <v>10</v>
      </c>
      <c r="D60" s="8" t="s">
        <v>4</v>
      </c>
      <c r="E60" s="75"/>
    </row>
  </sheetData>
  <hyperlinks>
    <hyperlink ref="E8" location="'Benefits Data Entry'!B17" display="Back to Benefits Data Entry"/>
    <hyperlink ref="B60" location="'Benefits Data Entry'!B17" display="Back to Benefits Data Entr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3"/>
  <sheetViews>
    <sheetView showGridLines="0" zoomScaleNormal="100" workbookViewId="0">
      <selection activeCell="C6" sqref="C6:C13"/>
    </sheetView>
  </sheetViews>
  <sheetFormatPr defaultColWidth="9" defaultRowHeight="14.25" x14ac:dyDescent="0.25"/>
  <cols>
    <col min="1" max="1" width="3.5703125" customWidth="1"/>
    <col min="2" max="3" width="18.5703125" customWidth="1"/>
    <col min="4" max="4" width="19.5703125" customWidth="1"/>
    <col min="5" max="6" width="18.5703125" customWidth="1"/>
    <col min="7" max="7" width="9.7109375" customWidth="1"/>
  </cols>
  <sheetData>
    <row r="1" spans="1:7" ht="30.75" x14ac:dyDescent="0.55000000000000004">
      <c r="A1" s="108" t="s">
        <v>194</v>
      </c>
      <c r="C1" s="77"/>
    </row>
    <row r="2" spans="1:7" ht="20.25" x14ac:dyDescent="0.35">
      <c r="A2" s="109" t="s">
        <v>164</v>
      </c>
      <c r="C2" s="77"/>
      <c r="D2" s="78"/>
    </row>
    <row r="3" spans="1:7" ht="15" x14ac:dyDescent="0.25">
      <c r="B3" s="87"/>
      <c r="C3" s="77"/>
      <c r="D3" s="78"/>
    </row>
    <row r="5" spans="1:7" ht="42.75" x14ac:dyDescent="0.25">
      <c r="B5" s="116"/>
      <c r="C5" s="117" t="s">
        <v>104</v>
      </c>
      <c r="D5" s="123" t="s">
        <v>130</v>
      </c>
      <c r="E5" s="117" t="s">
        <v>126</v>
      </c>
    </row>
    <row r="6" spans="1:7" ht="33" customHeight="1" x14ac:dyDescent="0.25">
      <c r="B6" s="32" t="s">
        <v>12</v>
      </c>
      <c r="C6" s="135"/>
      <c r="D6" s="136">
        <v>0.1</v>
      </c>
      <c r="E6" s="137">
        <f>C6*D6</f>
        <v>0</v>
      </c>
    </row>
    <row r="7" spans="1:7" ht="33" customHeight="1" x14ac:dyDescent="0.25">
      <c r="B7" s="32" t="s">
        <v>13</v>
      </c>
      <c r="C7" s="135"/>
      <c r="D7" s="136">
        <v>0.15</v>
      </c>
      <c r="E7" s="137">
        <f t="shared" ref="E7:E11" si="0">C7*D7</f>
        <v>0</v>
      </c>
    </row>
    <row r="8" spans="1:7" ht="33" customHeight="1" x14ac:dyDescent="0.25">
      <c r="B8" s="32" t="s">
        <v>14</v>
      </c>
      <c r="C8" s="135"/>
      <c r="D8" s="136">
        <v>0.15</v>
      </c>
      <c r="E8" s="137">
        <f t="shared" si="0"/>
        <v>0</v>
      </c>
    </row>
    <row r="9" spans="1:7" ht="33" customHeight="1" x14ac:dyDescent="0.25">
      <c r="B9" s="32" t="s">
        <v>114</v>
      </c>
      <c r="C9" s="135"/>
      <c r="D9" s="136">
        <v>0.15</v>
      </c>
      <c r="E9" s="137">
        <f t="shared" si="0"/>
        <v>0</v>
      </c>
    </row>
    <row r="10" spans="1:7" ht="33" customHeight="1" x14ac:dyDescent="0.25">
      <c r="B10" s="115" t="s">
        <v>113</v>
      </c>
      <c r="C10" s="135"/>
      <c r="D10" s="136">
        <v>0.1</v>
      </c>
      <c r="E10" s="137">
        <f t="shared" si="0"/>
        <v>0</v>
      </c>
    </row>
    <row r="11" spans="1:7" ht="33" customHeight="1" x14ac:dyDescent="0.25">
      <c r="B11" s="32" t="s">
        <v>15</v>
      </c>
      <c r="C11" s="135"/>
      <c r="D11" s="136">
        <v>0.1</v>
      </c>
      <c r="E11" s="137">
        <f t="shared" si="0"/>
        <v>0</v>
      </c>
    </row>
    <row r="12" spans="1:7" ht="33" customHeight="1" x14ac:dyDescent="0.25">
      <c r="B12" s="115" t="s">
        <v>169</v>
      </c>
      <c r="C12" s="135"/>
      <c r="D12" s="136">
        <v>0.2</v>
      </c>
      <c r="E12" s="137">
        <f>C12*D12</f>
        <v>0</v>
      </c>
    </row>
    <row r="13" spans="1:7" ht="33" customHeight="1" x14ac:dyDescent="0.25">
      <c r="B13" s="155" t="s">
        <v>124</v>
      </c>
      <c r="C13" s="135"/>
      <c r="D13" s="136">
        <v>0.1</v>
      </c>
      <c r="E13" s="137">
        <f>C13*D13</f>
        <v>0</v>
      </c>
    </row>
    <row r="14" spans="1:7" ht="33" customHeight="1" x14ac:dyDescent="0.25">
      <c r="B14" s="133" t="s">
        <v>162</v>
      </c>
      <c r="C14" s="133">
        <f>SUM(C3:C13)</f>
        <v>0</v>
      </c>
      <c r="D14" s="133"/>
      <c r="E14" s="133">
        <f>SUM(E3:E13)</f>
        <v>0</v>
      </c>
    </row>
    <row r="15" spans="1:7" ht="33" customHeight="1" x14ac:dyDescent="0.25">
      <c r="B15" s="133"/>
      <c r="C15" s="133"/>
      <c r="D15" s="133"/>
      <c r="E15" s="133"/>
    </row>
    <row r="16" spans="1:7" ht="33" customHeight="1" x14ac:dyDescent="0.25">
      <c r="C16" s="95" t="s">
        <v>138</v>
      </c>
      <c r="D16" s="95" t="s">
        <v>135</v>
      </c>
      <c r="E16" s="95" t="s">
        <v>137</v>
      </c>
      <c r="G16" s="157"/>
    </row>
    <row r="17" spans="2:6" ht="33" customHeight="1" x14ac:dyDescent="0.25">
      <c r="B17" s="115" t="s">
        <v>125</v>
      </c>
      <c r="C17" s="91"/>
      <c r="D17" s="89"/>
      <c r="E17" s="137">
        <f>C17*D17</f>
        <v>0</v>
      </c>
    </row>
    <row r="18" spans="2:6" ht="33" customHeight="1" x14ac:dyDescent="0.25"/>
    <row r="19" spans="2:6" ht="33" customHeight="1" x14ac:dyDescent="0.35">
      <c r="B19" s="148" t="s">
        <v>16</v>
      </c>
      <c r="C19" s="149">
        <f>C14</f>
        <v>0</v>
      </c>
      <c r="D19" s="149"/>
      <c r="E19" s="149">
        <f>E14+E17</f>
        <v>0</v>
      </c>
    </row>
    <row r="23" spans="2:6" ht="15.75" thickBot="1" x14ac:dyDescent="0.3">
      <c r="B23" s="93" t="s">
        <v>147</v>
      </c>
      <c r="F23" s="93" t="s">
        <v>146</v>
      </c>
    </row>
  </sheetData>
  <sheetProtection algorithmName="SHA-512" hashValue="79T5aPbPzfO7EKh8EiCigKXwykM7DEMu6acrbzOWPJwv3ZjV5rOqxDD6m1QeDc8O9mGu9Zviq12RAxK3RI7spQ==" saltValue="QIE1c+W70FrT0reke9oBDA==" spinCount="100000" sheet="1" selectLockedCells="1"/>
  <dataValidations disablePrompts="1" count="2">
    <dataValidation type="decimal" allowBlank="1" showInputMessage="1" showErrorMessage="1" error="Enter a value between 0% and 100%" prompt="Typical range: 0 to 20%" sqref="D6:D13">
      <formula1>0</formula1>
      <formula2>1</formula2>
    </dataValidation>
    <dataValidation type="decimal" operator="greaterThanOrEqual" allowBlank="1" showInputMessage="1" showErrorMessage="1" sqref="C17">
      <formula1>0</formula1>
    </dataValidation>
  </dataValidations>
  <hyperlinks>
    <hyperlink ref="B23" location="Benefits!A1" display="BACK"/>
    <hyperlink ref="F23" location="Results!A1" display="NEX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F66"/>
  <sheetViews>
    <sheetView showGridLines="0" zoomScaleNormal="100" zoomScaleSheetLayoutView="100" workbookViewId="0">
      <selection activeCell="C11" sqref="C11"/>
    </sheetView>
  </sheetViews>
  <sheetFormatPr defaultColWidth="18.5703125" defaultRowHeight="14.25" x14ac:dyDescent="0.25"/>
  <cols>
    <col min="1" max="1" width="3.5703125" customWidth="1"/>
    <col min="2" max="3" width="23.5703125" customWidth="1"/>
    <col min="4" max="4" width="25.7109375" customWidth="1"/>
    <col min="5" max="5" width="24.140625" customWidth="1"/>
  </cols>
  <sheetData>
    <row r="1" spans="1:5" ht="30.75" x14ac:dyDescent="0.55000000000000004">
      <c r="A1" s="108" t="str">
        <f>"GISCalc: Enterprise GIS "&amp;IF(Costs&gt;0,"Cost/","")&amp;"Benefit Analysis"</f>
        <v>GISCalc: Enterprise GIS Benefit Analysis</v>
      </c>
    </row>
    <row r="3" spans="1:5" ht="14.45" customHeight="1" x14ac:dyDescent="0.35">
      <c r="B3" s="109" t="s">
        <v>159</v>
      </c>
    </row>
    <row r="4" spans="1:5" ht="14.45" customHeight="1" x14ac:dyDescent="0.35">
      <c r="B4" s="109"/>
    </row>
    <row r="5" spans="1:5" ht="14.45" customHeight="1" x14ac:dyDescent="0.25">
      <c r="B5" s="140" t="str">
        <f>Instructions!J12</f>
        <v>Name of Analyst</v>
      </c>
      <c r="C5" s="140" t="str">
        <f>IF(ISBLANK(Instructions!K12),"--",Instructions!K12)</f>
        <v>--</v>
      </c>
      <c r="D5" s="140" t="str">
        <f>Instructions!J15</f>
        <v>Telephone</v>
      </c>
      <c r="E5" s="140" t="str">
        <f>IF(ISBLANK(Instructions!K15),"--",Instructions!K15)</f>
        <v>--</v>
      </c>
    </row>
    <row r="6" spans="1:5" ht="14.45" customHeight="1" x14ac:dyDescent="0.25">
      <c r="B6" s="140" t="str">
        <f>Instructions!J13</f>
        <v>Position</v>
      </c>
      <c r="C6" s="140" t="str">
        <f>IF(ISBLANK(Instructions!K13),"--",Instructions!K13)</f>
        <v>--</v>
      </c>
      <c r="D6" s="140" t="str">
        <f>Instructions!J16</f>
        <v>Organization</v>
      </c>
      <c r="E6" s="140" t="str">
        <f>IF(ISBLANK(Instructions!K16),"--",Instructions!K16)</f>
        <v>--</v>
      </c>
    </row>
    <row r="7" spans="1:5" ht="14.45" customHeight="1" x14ac:dyDescent="0.25">
      <c r="B7" s="140" t="str">
        <f>Instructions!J14</f>
        <v>Email</v>
      </c>
      <c r="C7" s="140" t="str">
        <f>IF(ISBLANK(Instructions!K14),"--",Instructions!K14)</f>
        <v>--</v>
      </c>
      <c r="D7" s="140" t="str">
        <f>Instructions!J17</f>
        <v>Date of Analysis</v>
      </c>
      <c r="E7" s="140" t="str">
        <f>IF(ISBLANK(Instructions!K17),"--",Instructions!K17)</f>
        <v>--</v>
      </c>
    </row>
    <row r="9" spans="1:5" ht="20.25" x14ac:dyDescent="0.35">
      <c r="B9" s="129" t="s">
        <v>129</v>
      </c>
    </row>
    <row r="11" spans="1:5" x14ac:dyDescent="0.25">
      <c r="B11" t="s">
        <v>116</v>
      </c>
      <c r="C11" s="131">
        <v>5</v>
      </c>
    </row>
    <row r="12" spans="1:5" x14ac:dyDescent="0.25">
      <c r="B12" t="s">
        <v>115</v>
      </c>
      <c r="C12" s="119">
        <v>7.0000000000000007E-2</v>
      </c>
    </row>
    <row r="14" spans="1:5" ht="20.25" x14ac:dyDescent="0.35">
      <c r="B14" s="129" t="s">
        <v>100</v>
      </c>
    </row>
    <row r="15" spans="1:5" x14ac:dyDescent="0.25">
      <c r="D15" s="147" t="s">
        <v>104</v>
      </c>
      <c r="E15" s="147" t="s">
        <v>119</v>
      </c>
    </row>
    <row r="16" spans="1:5" x14ac:dyDescent="0.25">
      <c r="B16" s="124" t="str">
        <f>+Benefits!B4</f>
        <v>Increased Revenue from Higher Census Count$</v>
      </c>
      <c r="D16" s="120"/>
      <c r="E16" s="120">
        <f>+Benefits!G8</f>
        <v>0</v>
      </c>
    </row>
    <row r="17" spans="2:5" x14ac:dyDescent="0.25">
      <c r="B17" s="124" t="str">
        <f>+Benefits!B12</f>
        <v>Increased Property Tax Revenue Collections$</v>
      </c>
      <c r="D17" s="120"/>
      <c r="E17" s="153">
        <f>+Benefits!G16</f>
        <v>0</v>
      </c>
    </row>
    <row r="18" spans="2:5" x14ac:dyDescent="0.25">
      <c r="B18" s="124" t="str">
        <f>+Benefits!B20</f>
        <v>Increased Water and Sewer Revenue$</v>
      </c>
      <c r="D18" s="120"/>
      <c r="E18" s="153">
        <f>+Benefits!G24</f>
        <v>0</v>
      </c>
    </row>
    <row r="19" spans="2:5" x14ac:dyDescent="0.25">
      <c r="B19" s="124" t="str">
        <f>+Benefits!B27</f>
        <v>More Efficient Map Making</v>
      </c>
      <c r="D19" s="120"/>
      <c r="E19" s="153">
        <f>+Benefits!G31</f>
        <v>0</v>
      </c>
    </row>
    <row r="20" spans="2:5" x14ac:dyDescent="0.25">
      <c r="B20" s="124" t="str">
        <f>+Benefits!B35</f>
        <v>Increased Efficiency of Office Workers</v>
      </c>
      <c r="D20" s="120"/>
      <c r="E20" s="153">
        <f>+Benefits!G39</f>
        <v>0</v>
      </c>
    </row>
    <row r="21" spans="2:5" x14ac:dyDescent="0.25">
      <c r="B21" s="124" t="str">
        <f>+Benefits!B42</f>
        <v>Increased Efficiency Due of Field Personnel</v>
      </c>
      <c r="D21" s="120"/>
      <c r="E21" s="153">
        <f>+Benefits!G47</f>
        <v>0</v>
      </c>
    </row>
    <row r="22" spans="2:5" x14ac:dyDescent="0.25">
      <c r="B22" s="124" t="str">
        <f>+Benefits!B51</f>
        <v>Lives Saved by Faster 911 Response</v>
      </c>
      <c r="E22" s="153">
        <f>+Benefits!G55</f>
        <v>0</v>
      </c>
    </row>
    <row r="23" spans="2:5" x14ac:dyDescent="0.25">
      <c r="B23" s="124" t="str">
        <f>PROPER(Benefits!H65)</f>
        <v>Health &amp; Social</v>
      </c>
      <c r="D23" s="120"/>
      <c r="E23" s="153">
        <f>+Benefits!G65</f>
        <v>0</v>
      </c>
    </row>
    <row r="24" spans="2:5" x14ac:dyDescent="0.25">
      <c r="B24" s="124" t="str">
        <f>PROPER(Benefits!H66)</f>
        <v>Econ Development</v>
      </c>
      <c r="D24" s="120"/>
      <c r="E24" s="153">
        <f>+Benefits!G66</f>
        <v>0</v>
      </c>
    </row>
    <row r="25" spans="2:5" x14ac:dyDescent="0.25">
      <c r="B25" s="124" t="str">
        <f>PROPER(Benefits!H67)</f>
        <v>Other</v>
      </c>
      <c r="D25" s="120"/>
      <c r="E25" s="153">
        <f>+Benefits!G67</f>
        <v>0</v>
      </c>
    </row>
    <row r="26" spans="2:5" x14ac:dyDescent="0.25">
      <c r="B26" s="125" t="s">
        <v>117</v>
      </c>
      <c r="D26" s="138">
        <f>SUM(D16:D25)</f>
        <v>0</v>
      </c>
      <c r="E26" s="138">
        <f>SUM(E16:E25)</f>
        <v>0</v>
      </c>
    </row>
    <row r="27" spans="2:5" x14ac:dyDescent="0.25">
      <c r="B27" s="126"/>
      <c r="D27" s="120"/>
      <c r="E27" s="120"/>
    </row>
    <row r="28" spans="2:5" ht="16.5" x14ac:dyDescent="0.3">
      <c r="C28" s="127" t="s">
        <v>127</v>
      </c>
      <c r="D28" s="127" t="s">
        <v>118</v>
      </c>
    </row>
    <row r="29" spans="2:5" x14ac:dyDescent="0.25">
      <c r="C29" s="164">
        <f>E26*Expected_Useful_Life+D26</f>
        <v>0</v>
      </c>
      <c r="D29" s="165">
        <f>D26+PV(Discount_Rate,Expected_Useful_Life,-E26)</f>
        <v>0</v>
      </c>
      <c r="E29" s="120"/>
    </row>
    <row r="30" spans="2:5" x14ac:dyDescent="0.25">
      <c r="C30" s="181" t="str">
        <f>IF(Value_of_a_Life=0,"Does not include value of ","Includes value of ")&amp;Benefits!C57&amp;" lives saved annually."</f>
        <v>Includes value of 0 lives saved annually.</v>
      </c>
      <c r="D30" s="182"/>
    </row>
    <row r="31" spans="2:5" ht="16.5" x14ac:dyDescent="0.3">
      <c r="C31" s="127"/>
      <c r="D31" s="128"/>
      <c r="E31" s="120"/>
    </row>
    <row r="32" spans="2:5" ht="20.25" x14ac:dyDescent="0.35">
      <c r="B32" s="129" t="s">
        <v>112</v>
      </c>
      <c r="C32" s="127"/>
      <c r="D32" s="128"/>
      <c r="E32" s="120"/>
    </row>
    <row r="33" spans="2:5" x14ac:dyDescent="0.25">
      <c r="D33" s="147" t="s">
        <v>104</v>
      </c>
      <c r="E33" s="147" t="s">
        <v>119</v>
      </c>
    </row>
    <row r="34" spans="2:5" x14ac:dyDescent="0.25">
      <c r="B34" t="str">
        <f>Costs!B6</f>
        <v>Software</v>
      </c>
      <c r="D34" s="120">
        <f>Costs!C6</f>
        <v>0</v>
      </c>
      <c r="E34" s="120">
        <f>Costs!E6</f>
        <v>0</v>
      </c>
    </row>
    <row r="35" spans="2:5" x14ac:dyDescent="0.25">
      <c r="B35" t="str">
        <f>Costs!B7</f>
        <v>Hardware</v>
      </c>
      <c r="D35" s="153">
        <f>Costs!C7</f>
        <v>0</v>
      </c>
      <c r="E35" s="153">
        <f>Costs!E7</f>
        <v>0</v>
      </c>
    </row>
    <row r="36" spans="2:5" x14ac:dyDescent="0.25">
      <c r="B36" t="str">
        <f>Costs!B8</f>
        <v>Telecom</v>
      </c>
      <c r="D36" s="153">
        <f>Costs!C8</f>
        <v>0</v>
      </c>
      <c r="E36" s="153">
        <f>Costs!E8</f>
        <v>0</v>
      </c>
    </row>
    <row r="37" spans="2:5" x14ac:dyDescent="0.25">
      <c r="B37" t="str">
        <f>Costs!B9</f>
        <v>Consultants</v>
      </c>
      <c r="D37" s="153">
        <f>Costs!C9</f>
        <v>0</v>
      </c>
      <c r="E37" s="153">
        <f>Costs!E9</f>
        <v>0</v>
      </c>
    </row>
    <row r="38" spans="2:5" x14ac:dyDescent="0.25">
      <c r="B38" t="str">
        <f>Costs!B10</f>
        <v>Development &amp; Implementation</v>
      </c>
      <c r="D38" s="153">
        <f>Costs!C10</f>
        <v>0</v>
      </c>
      <c r="E38" s="153">
        <f>Costs!E10</f>
        <v>0</v>
      </c>
    </row>
    <row r="39" spans="2:5" x14ac:dyDescent="0.25">
      <c r="B39" t="str">
        <f>Costs!B11</f>
        <v>Training</v>
      </c>
      <c r="D39" s="153">
        <f>Costs!C11</f>
        <v>0</v>
      </c>
      <c r="E39" s="153">
        <f>Costs!E11</f>
        <v>0</v>
      </c>
    </row>
    <row r="40" spans="2:5" x14ac:dyDescent="0.25">
      <c r="B40" t="str">
        <f>Costs!B12</f>
        <v>Data: Build; Convert; Collect</v>
      </c>
      <c r="D40" s="153">
        <f>Costs!C12</f>
        <v>0</v>
      </c>
      <c r="E40" s="153">
        <f>Costs!E12</f>
        <v>0</v>
      </c>
    </row>
    <row r="41" spans="2:5" x14ac:dyDescent="0.25">
      <c r="B41" t="str">
        <f>Costs!B13</f>
        <v>Other</v>
      </c>
      <c r="D41" s="153">
        <f>Costs!C13</f>
        <v>0</v>
      </c>
      <c r="E41" s="153">
        <f>Costs!E13</f>
        <v>0</v>
      </c>
    </row>
    <row r="42" spans="2:5" x14ac:dyDescent="0.25">
      <c r="B42" t="str">
        <f>Costs!B17</f>
        <v>New Staff</v>
      </c>
      <c r="D42" s="153">
        <v>0</v>
      </c>
      <c r="E42" s="153">
        <f>Costs!E17</f>
        <v>0</v>
      </c>
    </row>
    <row r="43" spans="2:5" x14ac:dyDescent="0.25">
      <c r="B43" s="121" t="s">
        <v>117</v>
      </c>
      <c r="D43" s="139">
        <f>SUM(D34:D42)</f>
        <v>0</v>
      </c>
      <c r="E43" s="139">
        <f>SUM(E34:E42)</f>
        <v>0</v>
      </c>
    </row>
    <row r="44" spans="2:5" x14ac:dyDescent="0.25">
      <c r="D44" s="120"/>
      <c r="E44" s="120"/>
    </row>
    <row r="45" spans="2:5" ht="16.5" x14ac:dyDescent="0.3">
      <c r="C45" s="127" t="s">
        <v>127</v>
      </c>
      <c r="D45" s="127" t="s">
        <v>118</v>
      </c>
    </row>
    <row r="46" spans="2:5" x14ac:dyDescent="0.25">
      <c r="C46" s="165">
        <f>E43*Expected_Useful_Life+D43</f>
        <v>0</v>
      </c>
      <c r="D46" s="165">
        <f>D43+PV(Discount_Rate,Expected_Useful_Life,-E43)</f>
        <v>0</v>
      </c>
    </row>
    <row r="48" spans="2:5" ht="20.25" x14ac:dyDescent="0.35">
      <c r="B48" s="129" t="s">
        <v>128</v>
      </c>
    </row>
    <row r="49" spans="2:5" ht="20.25" x14ac:dyDescent="0.35">
      <c r="B49" s="129"/>
      <c r="D49" s="147" t="s">
        <v>170</v>
      </c>
      <c r="E49" s="147" t="s">
        <v>171</v>
      </c>
    </row>
    <row r="50" spans="2:5" ht="20.25" x14ac:dyDescent="0.35">
      <c r="B50" s="129"/>
      <c r="D50" s="154">
        <f>D26-D43</f>
        <v>0</v>
      </c>
      <c r="E50" s="154">
        <f>E26-E43</f>
        <v>0</v>
      </c>
    </row>
    <row r="52" spans="2:5" ht="16.5" x14ac:dyDescent="0.3">
      <c r="B52" s="127" t="s">
        <v>121</v>
      </c>
      <c r="C52" s="127" t="s">
        <v>120</v>
      </c>
      <c r="D52" s="127" t="s">
        <v>123</v>
      </c>
      <c r="E52" s="127" t="s">
        <v>122</v>
      </c>
    </row>
    <row r="53" spans="2:5" ht="16.5" x14ac:dyDescent="0.3">
      <c r="B53" s="158">
        <f>D29-D46</f>
        <v>0</v>
      </c>
      <c r="C53" s="159" t="str">
        <f>+IFERROR(D29/D46,"N/A")</f>
        <v>N/A</v>
      </c>
      <c r="D53" s="160" t="str">
        <f>IFERROR(Table1[[#Totals],[Value]],"N/A")</f>
        <v>N/A</v>
      </c>
      <c r="E53" s="161" t="e">
        <f>(D43-D26)/(E26-E43)</f>
        <v>#DIV/0!</v>
      </c>
    </row>
    <row r="55" spans="2:5" x14ac:dyDescent="0.25">
      <c r="B55" s="130"/>
    </row>
    <row r="56" spans="2:5" ht="20.25" x14ac:dyDescent="0.35">
      <c r="B56" s="109" t="s">
        <v>148</v>
      </c>
    </row>
    <row r="57" spans="2:5" x14ac:dyDescent="0.25">
      <c r="B57" s="144" t="s">
        <v>160</v>
      </c>
    </row>
    <row r="58" spans="2:5" x14ac:dyDescent="0.25">
      <c r="B58" s="144"/>
    </row>
    <row r="59" spans="2:5" x14ac:dyDescent="0.25">
      <c r="B59" s="170" t="str">
        <f>Benefits!B71</f>
        <v>$Indicates direct cash benefits</v>
      </c>
    </row>
    <row r="61" spans="2:5" ht="15.75" thickBot="1" x14ac:dyDescent="0.3">
      <c r="B61" s="93" t="s">
        <v>147</v>
      </c>
    </row>
    <row r="66" spans="6:6" x14ac:dyDescent="0.25">
      <c r="F66" s="118"/>
    </row>
  </sheetData>
  <sheetProtection algorithmName="SHA-512" hashValue="OSt/ghjLKt+G8A1+VS1Uq/4YC0MlJZioHWBk19LaFGYBaM+F19x0gHfZIzWI78CwCc6zNfNlOVAjrQR5ACdhYw==" saltValue="0nZCWeAtFaz4i3gvVW6kCA==" spinCount="100000" sheet="1" selectLockedCells="1"/>
  <mergeCells count="1">
    <mergeCell ref="C30:D30"/>
  </mergeCells>
  <conditionalFormatting sqref="B31:E54">
    <cfRule type="expression" dxfId="6" priority="1" stopIfTrue="1">
      <formula>(Costs=0)</formula>
    </cfRule>
  </conditionalFormatting>
  <conditionalFormatting sqref="C53">
    <cfRule type="cellIs" dxfId="5" priority="3" operator="lessThan">
      <formula>1</formula>
    </cfRule>
  </conditionalFormatting>
  <conditionalFormatting sqref="D53">
    <cfRule type="cellIs" dxfId="4" priority="2" operator="equal">
      <formula>"N/A"</formula>
    </cfRule>
    <cfRule type="cellIs" dxfId="3" priority="4" operator="lessThan">
      <formula>Discount_Rate</formula>
    </cfRule>
  </conditionalFormatting>
  <dataValidations count="2">
    <dataValidation type="decimal" allowBlank="1" showInputMessage="1" showErrorMessage="1" error="Enter a value between 0 and 10%" prompt="Suggested range: 1.5% to 7%. Higher is more conservative." sqref="C12">
      <formula1>0</formula1>
      <formula2>0.1</formula2>
    </dataValidation>
    <dataValidation type="decimal" allowBlank="1" showInputMessage="1" showErrorMessage="1" errorTitle="GISCalc" error="Enter a value between 1 and 10." prompt="Suggested range: 3 to 10 Years" sqref="C11">
      <formula1>1</formula1>
      <formula2>10</formula2>
    </dataValidation>
  </dataValidations>
  <hyperlinks>
    <hyperlink ref="B61" location="Costs!A1" display="RESULTS"/>
  </hyperlinks>
  <pageMargins left="0.7" right="0.7" top="0.75" bottom="0.75" header="0.3" footer="0.3"/>
  <pageSetup scale="69" fitToWidth="0"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selection activeCell="D21" sqref="D21"/>
    </sheetView>
  </sheetViews>
  <sheetFormatPr defaultColWidth="14.5703125" defaultRowHeight="14.25" x14ac:dyDescent="0.25"/>
  <sheetData>
    <row r="1" spans="1:2" ht="30.75" x14ac:dyDescent="0.55000000000000004">
      <c r="A1" s="108" t="s">
        <v>179</v>
      </c>
    </row>
    <row r="3" spans="1:2" x14ac:dyDescent="0.25">
      <c r="A3" t="s">
        <v>178</v>
      </c>
      <c r="B3" t="s">
        <v>105</v>
      </c>
    </row>
    <row r="4" spans="1:2" x14ac:dyDescent="0.25">
      <c r="A4">
        <f>ROW(Table1[[#This Row],[Value]])-ROW(Table1[[#Headers],[Value]])-1</f>
        <v>0</v>
      </c>
      <c r="B4" s="154">
        <f>Results!D50</f>
        <v>0</v>
      </c>
    </row>
    <row r="5" spans="1:2" x14ac:dyDescent="0.25">
      <c r="A5">
        <f>ROW(Table1[[#This Row],[Value]])-ROW(Table1[[#Headers],[Value]])-1</f>
        <v>1</v>
      </c>
      <c r="B5" s="154">
        <f>Results!$E$50*(Table1[[#This Row],[Year]]&lt;=Expected_Useful_Life)</f>
        <v>0</v>
      </c>
    </row>
    <row r="6" spans="1:2" x14ac:dyDescent="0.25">
      <c r="A6">
        <f>ROW(Table1[[#This Row],[Value]])-ROW(Table1[[#Headers],[Value]])-1</f>
        <v>2</v>
      </c>
      <c r="B6" s="154">
        <f>Results!$E$50*(Table1[[#This Row],[Year]]&lt;=Expected_Useful_Life)</f>
        <v>0</v>
      </c>
    </row>
    <row r="7" spans="1:2" x14ac:dyDescent="0.25">
      <c r="A7">
        <f>ROW(Table1[[#This Row],[Value]])-ROW(Table1[[#Headers],[Value]])-1</f>
        <v>3</v>
      </c>
      <c r="B7" s="154">
        <f>Results!$E$50*(Table1[[#This Row],[Year]]&lt;=Expected_Useful_Life)</f>
        <v>0</v>
      </c>
    </row>
    <row r="8" spans="1:2" x14ac:dyDescent="0.25">
      <c r="A8">
        <f>ROW(Table1[[#This Row],[Value]])-ROW(Table1[[#Headers],[Value]])-1</f>
        <v>4</v>
      </c>
      <c r="B8" s="154">
        <f>Results!$E$50*(Table1[[#This Row],[Year]]&lt;=Expected_Useful_Life)</f>
        <v>0</v>
      </c>
    </row>
    <row r="9" spans="1:2" x14ac:dyDescent="0.25">
      <c r="A9">
        <f>ROW(Table1[[#This Row],[Value]])-ROW(Table1[[#Headers],[Value]])-1</f>
        <v>5</v>
      </c>
      <c r="B9" s="154">
        <f>Results!$E$50*(Table1[[#This Row],[Year]]&lt;=Expected_Useful_Life)</f>
        <v>0</v>
      </c>
    </row>
    <row r="10" spans="1:2" x14ac:dyDescent="0.25">
      <c r="A10" s="156">
        <f>ROW(Table1[[#This Row],[Value]])-ROW(Table1[[#Headers],[Value]])-1</f>
        <v>6</v>
      </c>
      <c r="B10" s="154">
        <f>Results!$E$50*(Table1[[#This Row],[Year]]&lt;=Expected_Useful_Life)</f>
        <v>0</v>
      </c>
    </row>
    <row r="11" spans="1:2" x14ac:dyDescent="0.25">
      <c r="A11" s="156">
        <f>ROW(Table1[[#This Row],[Value]])-ROW(Table1[[#Headers],[Value]])-1</f>
        <v>7</v>
      </c>
      <c r="B11" s="154">
        <f>Results!$E$50*(Table1[[#This Row],[Year]]&lt;=Expected_Useful_Life)</f>
        <v>0</v>
      </c>
    </row>
    <row r="12" spans="1:2" x14ac:dyDescent="0.25">
      <c r="A12" s="156">
        <f>ROW(Table1[[#This Row],[Value]])-ROW(Table1[[#Headers],[Value]])-1</f>
        <v>8</v>
      </c>
      <c r="B12" s="154">
        <f>Results!$E$50*(Table1[[#This Row],[Year]]&lt;=Expected_Useful_Life)</f>
        <v>0</v>
      </c>
    </row>
    <row r="13" spans="1:2" x14ac:dyDescent="0.25">
      <c r="A13" s="156">
        <f>ROW(Table1[[#This Row],[Value]])-ROW(Table1[[#Headers],[Value]])-1</f>
        <v>9</v>
      </c>
      <c r="B13" s="154">
        <f>Results!$E$50*(Table1[[#This Row],[Year]]&lt;=Expected_Useful_Life)</f>
        <v>0</v>
      </c>
    </row>
    <row r="14" spans="1:2" x14ac:dyDescent="0.25">
      <c r="A14" s="156">
        <f>ROW(Table1[[#This Row],[Value]])-ROW(Table1[[#Headers],[Value]])-1</f>
        <v>10</v>
      </c>
      <c r="B14" s="154">
        <f>Results!$E$50*(Table1[[#This Row],[Year]]&lt;=Expected_Useful_Life)</f>
        <v>0</v>
      </c>
    </row>
    <row r="15" spans="1:2" x14ac:dyDescent="0.25">
      <c r="A15" t="s">
        <v>117</v>
      </c>
      <c r="B15" s="118" t="e">
        <f>IRR(Table1[Value],0.05)</f>
        <v>#NUM!</v>
      </c>
    </row>
    <row r="17" spans="2:2" x14ac:dyDescent="0.25">
      <c r="B17" s="118"/>
    </row>
  </sheetData>
  <sheetProtection algorithmName="SHA-512" hashValue="qJh9CAIIObtcXJAzGJ0db9YfJOJgAzfKhGEMpCARwDxiBRFtSx5CvevJg7gwE9CqhnfZxJx3oNz9O2vMdzIBKg==" saltValue="+LD3eGrODWzi+5WRHOj04w==" spinCount="100000" sheet="1" objects="1" scenarios="1"/>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CF!B4:B14</xm:f>
              <xm:sqref>A2</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F15"/>
  <sheetViews>
    <sheetView showGridLines="0" workbookViewId="0">
      <selection activeCell="B15" sqref="B15"/>
    </sheetView>
  </sheetViews>
  <sheetFormatPr defaultColWidth="9" defaultRowHeight="14.25" x14ac:dyDescent="0.25"/>
  <cols>
    <col min="1" max="1" width="2.42578125" customWidth="1"/>
    <col min="2" max="2" width="20.28515625" customWidth="1"/>
    <col min="3" max="3" width="11.42578125" customWidth="1"/>
    <col min="4" max="4" width="2.5703125" customWidth="1"/>
    <col min="5" max="5" width="20.28515625" customWidth="1"/>
    <col min="6" max="6" width="11.42578125" customWidth="1"/>
    <col min="8" max="8" width="10.85546875" customWidth="1"/>
    <col min="9" max="9" width="2.42578125" customWidth="1"/>
    <col min="10" max="10" width="3.42578125" customWidth="1"/>
  </cols>
  <sheetData>
    <row r="1" spans="2:6" ht="18.75" x14ac:dyDescent="0.3">
      <c r="B1" s="49" t="s">
        <v>22</v>
      </c>
    </row>
    <row r="2" spans="2:6" ht="7.35" customHeight="1" x14ac:dyDescent="0.25"/>
    <row r="3" spans="2:6" x14ac:dyDescent="0.25">
      <c r="B3" t="s">
        <v>24</v>
      </c>
    </row>
    <row r="4" spans="2:6" ht="7.35" customHeight="1" x14ac:dyDescent="0.25"/>
    <row r="5" spans="2:6" ht="15" x14ac:dyDescent="0.25">
      <c r="B5" s="12" t="s">
        <v>23</v>
      </c>
    </row>
    <row r="6" spans="2:6" ht="7.35" customHeight="1" thickBot="1" x14ac:dyDescent="0.3">
      <c r="B6" s="37"/>
    </row>
    <row r="7" spans="2:6" ht="30" x14ac:dyDescent="0.25">
      <c r="B7" s="38" t="s">
        <v>32</v>
      </c>
      <c r="C7" s="39" t="s">
        <v>31</v>
      </c>
      <c r="D7" s="36"/>
      <c r="E7" s="38" t="s">
        <v>3</v>
      </c>
      <c r="F7" s="39" t="s">
        <v>33</v>
      </c>
    </row>
    <row r="8" spans="2:6" x14ac:dyDescent="0.25">
      <c r="B8" s="23" t="s">
        <v>25</v>
      </c>
      <c r="C8" s="40">
        <v>0.01</v>
      </c>
      <c r="E8" s="43" t="s">
        <v>27</v>
      </c>
      <c r="F8" s="47">
        <v>100</v>
      </c>
    </row>
    <row r="9" spans="2:6" ht="15" x14ac:dyDescent="0.25">
      <c r="B9" s="41" t="s">
        <v>28</v>
      </c>
      <c r="C9" s="42">
        <v>0.03</v>
      </c>
      <c r="E9" s="41" t="s">
        <v>28</v>
      </c>
      <c r="F9" s="48">
        <v>150</v>
      </c>
    </row>
    <row r="10" spans="2:6" x14ac:dyDescent="0.25">
      <c r="B10" s="43" t="s">
        <v>27</v>
      </c>
      <c r="C10" s="40">
        <v>0.05</v>
      </c>
      <c r="E10" s="23" t="s">
        <v>25</v>
      </c>
      <c r="F10" s="47">
        <v>172</v>
      </c>
    </row>
    <row r="11" spans="2:6" x14ac:dyDescent="0.25">
      <c r="B11" s="23" t="s">
        <v>26</v>
      </c>
      <c r="C11" s="44">
        <v>0.375</v>
      </c>
      <c r="E11" s="23" t="s">
        <v>26</v>
      </c>
      <c r="F11" s="47">
        <v>350</v>
      </c>
    </row>
    <row r="12" spans="2:6" ht="15.75" thickBot="1" x14ac:dyDescent="0.3">
      <c r="B12" s="45" t="s">
        <v>29</v>
      </c>
      <c r="C12" s="46" t="s">
        <v>30</v>
      </c>
      <c r="E12" s="23" t="s">
        <v>34</v>
      </c>
      <c r="F12" s="47">
        <v>432</v>
      </c>
    </row>
    <row r="13" spans="2:6" ht="15.75" thickBot="1" x14ac:dyDescent="0.3">
      <c r="C13" s="2"/>
      <c r="E13" s="45" t="s">
        <v>29</v>
      </c>
      <c r="F13" s="46" t="s">
        <v>35</v>
      </c>
    </row>
    <row r="14" spans="2:6" x14ac:dyDescent="0.25">
      <c r="C14" s="2"/>
      <c r="F14" s="2"/>
    </row>
    <row r="15" spans="2:6" ht="15.75" thickBot="1" x14ac:dyDescent="0.3">
      <c r="B15" s="93" t="s">
        <v>103</v>
      </c>
      <c r="F15" s="2"/>
    </row>
  </sheetData>
  <hyperlinks>
    <hyperlink ref="B15" location="Benefits!A1" display="BENEFITS"/>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101"/>
  <sheetViews>
    <sheetView showGridLines="0" workbookViewId="0">
      <selection activeCell="B1" sqref="B1"/>
    </sheetView>
  </sheetViews>
  <sheetFormatPr defaultColWidth="9" defaultRowHeight="14.25" x14ac:dyDescent="0.25"/>
  <cols>
    <col min="1" max="1" width="2.42578125" customWidth="1"/>
    <col min="2" max="2" width="35.42578125" customWidth="1"/>
    <col min="3" max="3" width="11.42578125" customWidth="1"/>
    <col min="5" max="5" width="10.85546875" customWidth="1"/>
    <col min="6" max="6" width="20.28515625" customWidth="1"/>
    <col min="7" max="7" width="2.5703125" customWidth="1"/>
  </cols>
  <sheetData>
    <row r="1" spans="2:7" ht="18.75" x14ac:dyDescent="0.3">
      <c r="B1" s="49" t="s">
        <v>36</v>
      </c>
    </row>
    <row r="2" spans="2:7" ht="18.75" x14ac:dyDescent="0.3">
      <c r="B2" s="49" t="s">
        <v>37</v>
      </c>
    </row>
    <row r="3" spans="2:7" ht="7.35" customHeight="1" x14ac:dyDescent="0.25"/>
    <row r="4" spans="2:7" x14ac:dyDescent="0.25">
      <c r="B4" t="s">
        <v>24</v>
      </c>
    </row>
    <row r="5" spans="2:7" ht="7.35" customHeight="1" x14ac:dyDescent="0.25"/>
    <row r="6" spans="2:7" ht="15" x14ac:dyDescent="0.25">
      <c r="B6" s="12" t="s">
        <v>23</v>
      </c>
    </row>
    <row r="7" spans="2:7" ht="7.35" customHeight="1" thickBot="1" x14ac:dyDescent="0.3">
      <c r="B7" s="37"/>
    </row>
    <row r="8" spans="2:7" ht="45" x14ac:dyDescent="0.25">
      <c r="B8" s="38" t="s">
        <v>17</v>
      </c>
      <c r="C8" s="39" t="s">
        <v>38</v>
      </c>
      <c r="D8" s="36"/>
      <c r="E8" s="50"/>
      <c r="F8" s="51"/>
      <c r="G8" s="32"/>
    </row>
    <row r="9" spans="2:7" x14ac:dyDescent="0.25">
      <c r="B9" s="23" t="s">
        <v>39</v>
      </c>
      <c r="C9" s="44">
        <v>5.0000000000000001E-3</v>
      </c>
      <c r="E9" s="52"/>
      <c r="F9" s="53"/>
      <c r="G9" s="32"/>
    </row>
    <row r="10" spans="2:7" ht="15" x14ac:dyDescent="0.25">
      <c r="B10" s="41" t="s">
        <v>28</v>
      </c>
      <c r="C10" s="42">
        <v>0.02</v>
      </c>
      <c r="E10" s="54"/>
      <c r="F10" s="55"/>
      <c r="G10" s="32"/>
    </row>
    <row r="11" spans="2:7" ht="15" x14ac:dyDescent="0.25">
      <c r="B11" s="59" t="s">
        <v>46</v>
      </c>
      <c r="C11" s="60">
        <v>0.03</v>
      </c>
      <c r="E11" s="54"/>
      <c r="F11" s="55"/>
      <c r="G11" s="32"/>
    </row>
    <row r="12" spans="2:7" x14ac:dyDescent="0.25">
      <c r="B12" s="43" t="s">
        <v>40</v>
      </c>
      <c r="C12" s="40">
        <v>0.05</v>
      </c>
      <c r="E12" s="32"/>
      <c r="F12" s="53"/>
      <c r="G12" s="32"/>
    </row>
    <row r="13" spans="2:7" ht="30" x14ac:dyDescent="0.25">
      <c r="B13" s="58" t="s">
        <v>42</v>
      </c>
      <c r="C13" s="57"/>
      <c r="E13" s="32"/>
      <c r="F13" s="53"/>
      <c r="G13" s="32"/>
    </row>
    <row r="14" spans="2:7" ht="15.75" thickBot="1" x14ac:dyDescent="0.3">
      <c r="B14" s="45" t="s">
        <v>29</v>
      </c>
      <c r="C14" s="46" t="s">
        <v>41</v>
      </c>
      <c r="E14" s="32"/>
      <c r="F14" s="53"/>
      <c r="G14" s="32"/>
    </row>
    <row r="15" spans="2:7" ht="15" x14ac:dyDescent="0.25">
      <c r="C15" s="2"/>
      <c r="E15" s="54"/>
      <c r="F15" s="56"/>
      <c r="G15" s="32"/>
    </row>
    <row r="16" spans="2:7" ht="15.75" thickBot="1" x14ac:dyDescent="0.3">
      <c r="B16" s="93" t="s">
        <v>103</v>
      </c>
      <c r="F16" s="2"/>
    </row>
    <row r="101" spans="2:2" ht="18.75" x14ac:dyDescent="0.3">
      <c r="B101" s="35"/>
    </row>
  </sheetData>
  <hyperlinks>
    <hyperlink ref="B16" location="Benefits!A1" display="BENEFITS"/>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14"/>
  <sheetViews>
    <sheetView showGridLines="0" workbookViewId="0">
      <selection activeCell="B1" sqref="B1"/>
    </sheetView>
  </sheetViews>
  <sheetFormatPr defaultColWidth="9" defaultRowHeight="14.25" x14ac:dyDescent="0.25"/>
  <cols>
    <col min="1" max="1" width="2.42578125" customWidth="1"/>
    <col min="2" max="2" width="35.42578125" customWidth="1"/>
    <col min="3" max="3" width="11.42578125" customWidth="1"/>
    <col min="5" max="5" width="10.85546875" customWidth="1"/>
    <col min="6" max="6" width="20.28515625" customWidth="1"/>
    <col min="7" max="7" width="2.5703125" customWidth="1"/>
  </cols>
  <sheetData>
    <row r="1" spans="2:7" ht="18.75" x14ac:dyDescent="0.3">
      <c r="B1" s="49" t="s">
        <v>45</v>
      </c>
    </row>
    <row r="2" spans="2:7" ht="7.35" customHeight="1" x14ac:dyDescent="0.25"/>
    <row r="3" spans="2:7" x14ac:dyDescent="0.25">
      <c r="B3" t="s">
        <v>24</v>
      </c>
    </row>
    <row r="4" spans="2:7" ht="7.35" customHeight="1" x14ac:dyDescent="0.25"/>
    <row r="5" spans="2:7" ht="15" x14ac:dyDescent="0.25">
      <c r="B5" s="12" t="s">
        <v>23</v>
      </c>
    </row>
    <row r="6" spans="2:7" ht="7.35" customHeight="1" thickBot="1" x14ac:dyDescent="0.3">
      <c r="B6" s="37"/>
    </row>
    <row r="7" spans="2:7" ht="30" x14ac:dyDescent="0.25">
      <c r="B7" s="38" t="s">
        <v>44</v>
      </c>
      <c r="C7" s="39" t="s">
        <v>38</v>
      </c>
      <c r="D7" s="36"/>
      <c r="E7" s="50"/>
      <c r="F7" s="51"/>
      <c r="G7" s="32"/>
    </row>
    <row r="8" spans="2:7" x14ac:dyDescent="0.25">
      <c r="B8" s="23"/>
      <c r="C8" s="44"/>
      <c r="E8" s="52"/>
      <c r="F8" s="53"/>
      <c r="G8" s="32"/>
    </row>
    <row r="9" spans="2:7" ht="15" x14ac:dyDescent="0.25">
      <c r="B9" s="41" t="s">
        <v>28</v>
      </c>
      <c r="C9" s="42">
        <v>0.02</v>
      </c>
      <c r="E9" s="54"/>
      <c r="F9" s="55"/>
      <c r="G9" s="32"/>
    </row>
    <row r="10" spans="2:7" x14ac:dyDescent="0.25">
      <c r="B10" s="43" t="s">
        <v>39</v>
      </c>
      <c r="C10" s="44">
        <v>3.9E-2</v>
      </c>
      <c r="E10" s="32"/>
      <c r="F10" s="53"/>
      <c r="G10" s="32"/>
    </row>
    <row r="11" spans="2:7" ht="30" x14ac:dyDescent="0.25">
      <c r="B11" s="58" t="s">
        <v>43</v>
      </c>
      <c r="C11" s="57"/>
      <c r="E11" s="32"/>
      <c r="F11" s="53"/>
      <c r="G11" s="32"/>
    </row>
    <row r="12" spans="2:7" ht="15.75" thickBot="1" x14ac:dyDescent="0.3">
      <c r="B12" s="45" t="s">
        <v>29</v>
      </c>
      <c r="C12" s="46" t="s">
        <v>41</v>
      </c>
      <c r="E12" s="32"/>
      <c r="F12" s="53"/>
      <c r="G12" s="32"/>
    </row>
    <row r="13" spans="2:7" ht="15" x14ac:dyDescent="0.25">
      <c r="C13" s="2"/>
      <c r="E13" s="54"/>
      <c r="F13" s="56"/>
      <c r="G13" s="32"/>
    </row>
    <row r="14" spans="2:7" ht="15.75" thickBot="1" x14ac:dyDescent="0.3">
      <c r="B14" s="93" t="s">
        <v>103</v>
      </c>
      <c r="F14" s="2"/>
    </row>
  </sheetData>
  <hyperlinks>
    <hyperlink ref="B14" location="Benefits!A1" display="BENEFITS"/>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Instructions</vt:lpstr>
      <vt:lpstr>Benefits</vt:lpstr>
      <vt:lpstr>Property Tax Other Jurisd'ns</vt:lpstr>
      <vt:lpstr>Costs</vt:lpstr>
      <vt:lpstr>Results</vt:lpstr>
      <vt:lpstr>CF</vt:lpstr>
      <vt:lpstr>Census Support</vt:lpstr>
      <vt:lpstr>Property Tax Support</vt:lpstr>
      <vt:lpstr>Water Sewer Support</vt:lpstr>
      <vt:lpstr>Map Making Support</vt:lpstr>
      <vt:lpstr>Office Efficiency Support</vt:lpstr>
      <vt:lpstr>Field Efficiency Support</vt:lpstr>
      <vt:lpstr>Lives Saved Support</vt:lpstr>
      <vt:lpstr>Health &amp; Social</vt:lpstr>
      <vt:lpstr>Economic Development</vt:lpstr>
      <vt:lpstr>Other Revenue &amp; Financial</vt:lpstr>
      <vt:lpstr>Benefit_Cost_Ratio</vt:lpstr>
      <vt:lpstr>Costs</vt:lpstr>
      <vt:lpstr>Current_Pop</vt:lpstr>
      <vt:lpstr>Discount_Rate</vt:lpstr>
      <vt:lpstr>Expected_Useful_Life</vt:lpstr>
      <vt:lpstr>Net_Present_Value</vt:lpstr>
      <vt:lpstr>Payback_Time</vt:lpstr>
      <vt:lpstr>Pop_Gain</vt:lpstr>
      <vt:lpstr>Benefits!Print_Area</vt:lpstr>
      <vt:lpstr>Costs!Print_Area</vt:lpstr>
      <vt:lpstr>Results!Print_Area</vt:lpstr>
      <vt:lpstr>Return_on_Investment</vt:lpstr>
      <vt:lpstr>Value_of_a_Life</vt:lpstr>
    </vt:vector>
  </TitlesOfParts>
  <Company>Booz Allen Hamilton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Leidner, Alan [USA]</dc:creator>
  <cp:lastModifiedBy>Brett Whysel</cp:lastModifiedBy>
  <cp:revision/>
  <cp:lastPrinted>2017-02-14T19:34:31Z</cp:lastPrinted>
  <dcterms:created xsi:type="dcterms:W3CDTF">2016-09-27T17:19:42Z</dcterms:created>
  <dcterms:modified xsi:type="dcterms:W3CDTF">2017-03-03T14:54:58Z</dcterms:modified>
</cp:coreProperties>
</file>